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Users\helga\Work\ESET\Price\"/>
    </mc:Choice>
  </mc:AlternateContent>
  <workbookProtection workbookAlgorithmName="SHA-512" workbookHashValue="fBD4QqINExQQf5Q0WRShS2vW+rwsMyJVlGm0U+JSBXhK281Jp8euUNkQRaNepv/35VYtyLj9U4GFod40j8qiHA==" workbookSaltValue="f5S0yS6alMkRarFnbuorlQ==" workbookSpinCount="100000" lockStructure="1"/>
  <bookViews>
    <workbookView xWindow="-110" yWindow="-110" windowWidth="38620" windowHeight="21220"/>
  </bookViews>
  <sheets>
    <sheet name="Головна" sheetId="17" r:id="rId1"/>
    <sheet name="Навігатор" sheetId="1" r:id="rId2"/>
    <sheet name="Рішення для дому" sheetId="4" r:id="rId3"/>
    <sheet name="ESET PROTECT" sheetId="21" r:id="rId4"/>
    <sheet name="ESET PROTECT CLOUD" sheetId="25" r:id="rId5"/>
    <sheet name="Одиничні продукти" sheetId="5" r:id="rId6"/>
    <sheet name="Файлові сервери" sheetId="7" r:id="rId7"/>
    <sheet name="Поштові сервери" sheetId="6" r:id="rId8"/>
    <sheet name="Додатковий захист" sheetId="10" r:id="rId9"/>
    <sheet name="ETA" sheetId="19" r:id="rId10"/>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17" i="10" l="1"/>
  <c r="M50" i="10" l="1"/>
  <c r="M49" i="10"/>
  <c r="M48" i="10"/>
  <c r="M19" i="10"/>
  <c r="M18" i="10"/>
  <c r="M17" i="10"/>
  <c r="L15" i="10" s="1"/>
  <c r="F15" i="10" l="1"/>
  <c r="E15" i="10"/>
  <c r="K46" i="10"/>
  <c r="L46" i="10"/>
  <c r="G46" i="10"/>
  <c r="I46" i="10"/>
  <c r="J46" i="10"/>
  <c r="E46" i="10"/>
  <c r="F46" i="10"/>
  <c r="H46" i="10"/>
  <c r="D46" i="10"/>
  <c r="G15" i="10"/>
  <c r="H15" i="10"/>
  <c r="I15" i="10"/>
  <c r="J15" i="10"/>
  <c r="K15" i="10"/>
  <c r="D15" i="10"/>
  <c r="M15" i="6"/>
  <c r="M14" i="6"/>
  <c r="M13" i="6"/>
  <c r="M240" i="21"/>
  <c r="M239" i="21"/>
  <c r="M238" i="21"/>
  <c r="M237" i="21"/>
  <c r="L11" i="6" l="1"/>
  <c r="D11" i="6"/>
  <c r="F11" i="6"/>
  <c r="E11" i="6"/>
  <c r="G11" i="6"/>
  <c r="H11" i="6"/>
  <c r="I11" i="6"/>
  <c r="J11" i="6"/>
  <c r="K11" i="6"/>
  <c r="L235" i="21"/>
  <c r="F235" i="21"/>
  <c r="G235" i="21"/>
  <c r="H235" i="21"/>
  <c r="J235" i="21"/>
  <c r="I235" i="21"/>
  <c r="K235" i="21"/>
  <c r="E235" i="21"/>
  <c r="D235" i="21"/>
  <c r="M20" i="25"/>
  <c r="M19" i="25"/>
  <c r="M18" i="25"/>
  <c r="M17" i="25"/>
  <c r="F15" i="25" l="1"/>
  <c r="I15" i="25"/>
  <c r="E15" i="25"/>
  <c r="L15" i="25"/>
  <c r="J15" i="25"/>
  <c r="H15" i="25"/>
  <c r="D15" i="25"/>
  <c r="K15" i="25"/>
  <c r="G15" i="25"/>
  <c r="M222" i="21"/>
  <c r="M221" i="21"/>
  <c r="M220" i="21"/>
  <c r="M191" i="21"/>
  <c r="M190" i="21"/>
  <c r="M189" i="21"/>
  <c r="F218" i="21" l="1"/>
  <c r="H218" i="21"/>
  <c r="L218" i="21"/>
  <c r="G218" i="21"/>
  <c r="I218" i="21"/>
  <c r="E218" i="21"/>
  <c r="J218" i="21"/>
  <c r="K218" i="21"/>
  <c r="M30" i="25" l="1"/>
  <c r="D28" i="4" l="1"/>
  <c r="E28" i="4"/>
  <c r="F28" i="4"/>
  <c r="G28" i="4"/>
  <c r="H28" i="4"/>
  <c r="I28" i="4"/>
  <c r="D218" i="21" l="1"/>
  <c r="M29" i="25"/>
  <c r="M28" i="25"/>
  <c r="M27" i="25"/>
  <c r="M39" i="25"/>
  <c r="M38" i="25"/>
  <c r="M37" i="25"/>
  <c r="J25" i="25" l="1"/>
  <c r="L25" i="25"/>
  <c r="K25" i="25"/>
  <c r="F25" i="25"/>
  <c r="I25" i="25"/>
  <c r="H25" i="25"/>
  <c r="G25" i="25"/>
  <c r="L35" i="25"/>
  <c r="K35" i="25"/>
  <c r="J35" i="25"/>
  <c r="I35" i="25"/>
  <c r="H35" i="25"/>
  <c r="G35" i="25"/>
  <c r="F35" i="25"/>
  <c r="E35" i="25"/>
  <c r="E25" i="25"/>
  <c r="D35" i="25"/>
  <c r="D25" i="25"/>
  <c r="M10" i="25" l="1"/>
  <c r="M9" i="25"/>
  <c r="M8" i="25"/>
  <c r="M7" i="25"/>
  <c r="H5" i="25" l="1"/>
  <c r="G5" i="25"/>
  <c r="F5" i="25"/>
  <c r="E5" i="25"/>
  <c r="D5" i="25"/>
  <c r="K5" i="25"/>
  <c r="J5" i="25"/>
  <c r="I5" i="25"/>
  <c r="L5" i="25"/>
  <c r="E187" i="21" l="1"/>
  <c r="I187" i="21"/>
  <c r="H187" i="21"/>
  <c r="L187" i="21"/>
  <c r="K187" i="21"/>
  <c r="G187" i="21"/>
  <c r="J187" i="21"/>
  <c r="F187" i="21"/>
  <c r="D187" i="21"/>
  <c r="M26" i="6"/>
  <c r="J206" i="10" l="1"/>
  <c r="J216" i="10"/>
  <c r="J218" i="10"/>
  <c r="J219" i="10"/>
  <c r="F214" i="10" l="1"/>
  <c r="D214" i="10"/>
  <c r="I214" i="10"/>
  <c r="H214" i="10"/>
  <c r="G214" i="10"/>
  <c r="E214" i="10"/>
  <c r="M29" i="5"/>
  <c r="M28" i="5"/>
  <c r="M27" i="5"/>
  <c r="M26" i="5"/>
  <c r="H24" i="5" l="1"/>
  <c r="G24" i="5"/>
  <c r="F24" i="5"/>
  <c r="E24" i="5"/>
  <c r="L24" i="5"/>
  <c r="D24" i="5"/>
  <c r="K24" i="5"/>
  <c r="J24" i="5"/>
  <c r="I24" i="5"/>
  <c r="J192" i="4"/>
  <c r="I192" i="4"/>
  <c r="H192" i="4"/>
  <c r="G192" i="4"/>
  <c r="D192" i="4"/>
  <c r="J209" i="10" l="1"/>
  <c r="J208" i="10"/>
  <c r="J207" i="10"/>
  <c r="I204" i="10" l="1"/>
  <c r="H204" i="10"/>
  <c r="G204" i="10"/>
  <c r="F204" i="10"/>
  <c r="E204" i="10"/>
  <c r="D204" i="10"/>
  <c r="E192" i="4" l="1"/>
  <c r="M50" i="5" l="1"/>
  <c r="M49" i="5"/>
  <c r="M48" i="5"/>
  <c r="M47" i="5"/>
  <c r="F45" i="5" l="1"/>
  <c r="L45" i="5"/>
  <c r="J45" i="5"/>
  <c r="I45" i="5"/>
  <c r="G45" i="5"/>
  <c r="E45" i="5"/>
  <c r="D45" i="5"/>
  <c r="H45" i="5"/>
  <c r="K45" i="5"/>
  <c r="M29" i="7" l="1"/>
  <c r="M28" i="7"/>
  <c r="M27" i="7"/>
  <c r="M26" i="7"/>
  <c r="L35" i="7"/>
  <c r="K35" i="7"/>
  <c r="J35" i="7"/>
  <c r="I35" i="7"/>
  <c r="H35" i="7"/>
  <c r="G35" i="7"/>
  <c r="F35" i="7"/>
  <c r="E35" i="7"/>
  <c r="D35" i="7"/>
  <c r="F24" i="7" l="1"/>
  <c r="D24" i="7"/>
  <c r="L24" i="7"/>
  <c r="J24" i="7"/>
  <c r="I24" i="7"/>
  <c r="H24" i="7"/>
  <c r="G24" i="7"/>
  <c r="E24" i="7"/>
  <c r="K24" i="7"/>
  <c r="M37" i="7" l="1"/>
  <c r="D5" i="7" l="1"/>
  <c r="M37" i="5"/>
  <c r="M38" i="5"/>
  <c r="M39" i="5"/>
  <c r="M40" i="5"/>
  <c r="I35" i="5" l="1"/>
  <c r="K35" i="5"/>
  <c r="L35" i="5"/>
  <c r="J35" i="5"/>
  <c r="D35" i="5"/>
  <c r="H35" i="5"/>
  <c r="G35" i="5"/>
  <c r="F35" i="5"/>
  <c r="E35" i="5"/>
  <c r="I5" i="7" l="1"/>
  <c r="H5" i="7"/>
  <c r="G5" i="7"/>
  <c r="L39" i="4" l="1"/>
  <c r="K39" i="4"/>
  <c r="J39" i="4"/>
  <c r="I39" i="4"/>
  <c r="H39" i="4"/>
  <c r="G39" i="4"/>
  <c r="F39" i="4"/>
  <c r="E39" i="4"/>
  <c r="D39" i="4"/>
  <c r="L192" i="4"/>
  <c r="K192" i="4"/>
  <c r="F192" i="4"/>
  <c r="M17" i="21"/>
  <c r="M20" i="21" l="1"/>
  <c r="M19" i="21"/>
  <c r="M18" i="21"/>
  <c r="H15" i="21" s="1"/>
  <c r="F15" i="21" l="1"/>
  <c r="K15" i="21"/>
  <c r="L15" i="21"/>
  <c r="E15" i="21"/>
  <c r="I15" i="21"/>
  <c r="D15" i="21"/>
  <c r="G15" i="21"/>
  <c r="J15" i="21"/>
  <c r="M41" i="4"/>
  <c r="M42" i="4"/>
  <c r="M194" i="4"/>
  <c r="L5" i="4" l="1"/>
  <c r="K5" i="4"/>
  <c r="J5" i="4"/>
  <c r="I5" i="4"/>
  <c r="H5" i="4"/>
  <c r="G5" i="4"/>
  <c r="F5" i="4"/>
  <c r="E5" i="4"/>
  <c r="D5" i="4"/>
  <c r="M10" i="21"/>
  <c r="M9" i="21"/>
  <c r="M8" i="21"/>
  <c r="M7" i="21"/>
  <c r="K5" i="21" l="1"/>
  <c r="J5" i="21"/>
  <c r="H5" i="21"/>
  <c r="G5" i="21"/>
  <c r="L5" i="21"/>
  <c r="E5" i="21"/>
  <c r="F5" i="21"/>
  <c r="I5" i="21"/>
  <c r="D5" i="21"/>
  <c r="E5" i="7"/>
  <c r="F5" i="7"/>
  <c r="J5" i="7"/>
  <c r="K5" i="7"/>
  <c r="L5" i="7"/>
  <c r="M34" i="4" l="1"/>
  <c r="D16" i="4" l="1"/>
  <c r="M12" i="7"/>
  <c r="M10" i="7"/>
  <c r="M9" i="7"/>
  <c r="M8" i="7"/>
  <c r="M7" i="7"/>
  <c r="L16" i="4"/>
  <c r="K16" i="4"/>
  <c r="J16" i="4"/>
  <c r="I16" i="4"/>
  <c r="H16" i="4"/>
  <c r="G16" i="4"/>
  <c r="F16" i="4"/>
  <c r="E16" i="4"/>
  <c r="M68" i="10"/>
  <c r="M67" i="10"/>
  <c r="M66" i="10"/>
  <c r="M65" i="10"/>
  <c r="M25" i="6"/>
  <c r="M24" i="6"/>
  <c r="M23" i="6"/>
  <c r="M22" i="6"/>
  <c r="H63" i="10" l="1"/>
  <c r="G63" i="10"/>
  <c r="D63" i="10"/>
  <c r="E63" i="10"/>
  <c r="K63" i="10"/>
  <c r="J63" i="10"/>
  <c r="I63" i="10"/>
  <c r="L63" i="10"/>
  <c r="F63" i="10"/>
  <c r="G20" i="6"/>
  <c r="J20" i="6"/>
  <c r="F20" i="6"/>
  <c r="I20" i="6"/>
  <c r="E20" i="6"/>
  <c r="L20" i="6"/>
  <c r="H20" i="6"/>
  <c r="D20" i="6"/>
  <c r="K20" i="6"/>
</calcChain>
</file>

<file path=xl/sharedStrings.xml><?xml version="1.0" encoding="utf-8"?>
<sst xmlns="http://schemas.openxmlformats.org/spreadsheetml/2006/main" count="833" uniqueCount="167">
  <si>
    <t xml:space="preserve">
</t>
  </si>
  <si>
    <t xml:space="preserve">
</t>
  </si>
  <si>
    <t xml:space="preserve">
</t>
  </si>
  <si>
    <t>Кількість ПК:</t>
  </si>
  <si>
    <t>Інтервал</t>
  </si>
  <si>
    <t>B5</t>
  </si>
  <si>
    <t>B11</t>
  </si>
  <si>
    <t>C</t>
  </si>
  <si>
    <t>D</t>
  </si>
  <si>
    <t>Кількість скриньок</t>
  </si>
  <si>
    <t>Кількість пристроїв</t>
  </si>
  <si>
    <t>А1</t>
  </si>
  <si>
    <t>-</t>
  </si>
  <si>
    <t>АВ</t>
  </si>
  <si>
    <t>ESET Secure Authentication</t>
  </si>
  <si>
    <t>Міграція з конкуруючого ПЗ</t>
  </si>
  <si>
    <t>Поновлення</t>
  </si>
  <si>
    <t>Перше придбання</t>
  </si>
  <si>
    <t>Кількість користувачів</t>
  </si>
  <si>
    <r>
      <t>Retail-box: ESET NOD</t>
    </r>
    <r>
      <rPr>
        <sz val="14"/>
        <color rgb="FF808080"/>
        <rFont val="Calibri"/>
        <family val="2"/>
        <charset val="204"/>
        <scheme val="minor"/>
      </rPr>
      <t>32</t>
    </r>
    <r>
      <rPr>
        <sz val="14"/>
        <color rgb="FF808080"/>
        <rFont val="Fedra Sans Alt Pro Medium"/>
        <family val="2"/>
      </rPr>
      <t xml:space="preserve"> </t>
    </r>
    <r>
      <rPr>
        <sz val="12"/>
        <color rgb="FF808080"/>
        <rFont val="Fedra Sans Alt Pro Medium"/>
        <family val="2"/>
      </rPr>
      <t xml:space="preserve">Antivirus </t>
    </r>
    <r>
      <rPr>
        <sz val="16"/>
        <color rgb="FF003399"/>
        <rFont val="Arial Cyr"/>
        <charset val="204"/>
      </rPr>
      <t/>
    </r>
  </si>
  <si>
    <t>ESET Endpoint Security для Android</t>
  </si>
  <si>
    <t>ПРИВАТНІ КОРИСТУВАЧІ</t>
  </si>
  <si>
    <t>A2</t>
  </si>
  <si>
    <t>A3</t>
  </si>
  <si>
    <t>A4</t>
  </si>
  <si>
    <t>B5-10</t>
  </si>
  <si>
    <t>B11-25</t>
  </si>
  <si>
    <t>Кількість облікових записів:</t>
  </si>
  <si>
    <t>A1</t>
  </si>
  <si>
    <t>Кількість серверів:</t>
  </si>
  <si>
    <t>ПРИВАТНІ КОРИСТУВАЧІ ТА КОМЕРЦІЙНІ КОМПАНІЇ</t>
  </si>
  <si>
    <t>(Резервне копіювання та відновлення даних)</t>
  </si>
  <si>
    <t xml:space="preserve"> Safetica</t>
  </si>
  <si>
    <t>ESET TECHNOLOGY ALLIANCE</t>
  </si>
  <si>
    <t>(Запобігання втраті даних - DLP)</t>
  </si>
  <si>
    <t>ДЕРЖАВНІ СТРУКТУРИ, НЕПРИБУТКОВІ ОРГАНІЗАЦІЇ ТА УЧБОВІ ЗАКЛАДИ</t>
  </si>
  <si>
    <t>УСІ ТИПИ ОРГАНІЗАЦІЙ</t>
  </si>
  <si>
    <r>
      <t>ESET Internet Security</t>
    </r>
    <r>
      <rPr>
        <b/>
        <sz val="14"/>
        <color indexed="21"/>
        <rFont val="Fedra Sans Alt Pro Book"/>
        <family val="2"/>
      </rPr>
      <t xml:space="preserve">
ESET Cyber Security Pro</t>
    </r>
  </si>
  <si>
    <t xml:space="preserve">ESET Smart Security Premium </t>
  </si>
  <si>
    <t>Greycortex Mendel</t>
  </si>
  <si>
    <t>(Аналіз мережевого трафіку)</t>
  </si>
  <si>
    <t>Xopero</t>
  </si>
  <si>
    <t>Отримати ціну ви можете, надіславши запит вашому Постачальнику.</t>
  </si>
  <si>
    <t>ESET Security для Microsoft SharePoint Server (Per Server)</t>
  </si>
  <si>
    <t>на 1 рік</t>
  </si>
  <si>
    <t>на 2 роки</t>
  </si>
  <si>
    <t>на 3 роки</t>
  </si>
  <si>
    <t>ДЕРЖАВНІ СТРУКТУРИ, НЕПРИБУТКОВІ ОРГАНІЗАЦІЇ ТА УЧБОВІ ЗАКЛАДИ, МІГРАЦІЯ З КОНКУРУЮЧОГО ПЗ</t>
  </si>
  <si>
    <t>ESET Enterprise Inspector</t>
  </si>
  <si>
    <t>ESET Dynamic Threat Defense</t>
  </si>
  <si>
    <t>надішліть</t>
  </si>
  <si>
    <t>запит</t>
  </si>
  <si>
    <t>Постача</t>
  </si>
  <si>
    <t>льнику</t>
  </si>
  <si>
    <r>
      <rPr>
        <b/>
        <sz val="12"/>
        <color rgb="FF008080"/>
        <rFont val="Calibri"/>
        <family val="2"/>
        <charset val="204"/>
        <scheme val="minor"/>
      </rPr>
      <t xml:space="preserve">від </t>
    </r>
    <r>
      <rPr>
        <b/>
        <sz val="20"/>
        <color rgb="FF008080"/>
        <rFont val="Calibri"/>
        <family val="2"/>
        <charset val="204"/>
        <scheme val="minor"/>
      </rPr>
      <t>250</t>
    </r>
  </si>
  <si>
    <t>Аналіз нових загроз у хмарній пісочниці, єдина консоль управління захистом</t>
  </si>
  <si>
    <t>Захист несерверних ОС, без "Дзеркала" оновлення та єдиної консолі управління захистом</t>
  </si>
  <si>
    <t>Комплексний захист несерверних ОС + Управління паролями + Захист інформації за допомогою шифрування, без "Дзеркала" оновлення та єдиної консолі управління захистом</t>
  </si>
  <si>
    <t>Захист термінальних серверів</t>
  </si>
  <si>
    <t>Захист Microsoft SharePoint Server</t>
  </si>
  <si>
    <t>GREYCORTEX Mendel Analyst</t>
  </si>
  <si>
    <t>Надійне шифрування жорстких дисків, змінних носіїв, файлів та повідомлень електронної пошти</t>
  </si>
  <si>
    <t>МІГРАЦІЯ З КОНКУРУЮЧОГО ПЗ</t>
  </si>
  <si>
    <t xml:space="preserve">ESET Endpoint Encryption </t>
  </si>
  <si>
    <t>ESET Full Disk Encryption</t>
  </si>
  <si>
    <t>ESET Endpoint Encryption</t>
  </si>
  <si>
    <t>Повнодискове шифрування</t>
  </si>
  <si>
    <t>Навігатор</t>
  </si>
  <si>
    <t>ESET Cloud Office Security</t>
  </si>
  <si>
    <t>Кількість серверів</t>
  </si>
  <si>
    <t xml:space="preserve">ESET Parental Control </t>
  </si>
  <si>
    <t>ESET Mobile Security</t>
  </si>
  <si>
    <t>Захист несерверних ОС та єдина локальна консоль управління захистом</t>
  </si>
  <si>
    <t>Захист мобільних пристроїв з єдиною локальною консоллю управління захистом</t>
  </si>
  <si>
    <t>Захист робочих станцій, мобільних пристроїв, файлових та поштових серверів з єдиною локальною консоллю управління захистом</t>
  </si>
  <si>
    <r>
      <t>ESET Endpoint Security для Android</t>
    </r>
    <r>
      <rPr>
        <sz val="10"/>
        <color indexed="21"/>
        <rFont val="Fedra Sans Alt Pro Book"/>
        <family val="2"/>
      </rPr>
      <t xml:space="preserve"> 
</t>
    </r>
    <r>
      <rPr>
        <sz val="9"/>
        <color indexed="21"/>
        <rFont val="Fedra Sans Alt Pro Book"/>
        <family val="2"/>
      </rPr>
      <t>(ESET Endpoint Security для Android, ESET PROTECT)</t>
    </r>
  </si>
  <si>
    <r>
      <t xml:space="preserve">ESET Parental Control 
</t>
    </r>
    <r>
      <rPr>
        <sz val="9"/>
        <color indexed="21"/>
        <rFont val="Fedra Sans Alt Pro Book"/>
        <family val="2"/>
      </rPr>
      <t>(ESET Parental Control для Android)</t>
    </r>
  </si>
  <si>
    <r>
      <rPr>
        <b/>
        <sz val="14"/>
        <color indexed="21"/>
        <rFont val="Fedra Sans Alt Pro Book"/>
        <family val="2"/>
      </rPr>
      <t xml:space="preserve">ESET Mobile Security 
</t>
    </r>
    <r>
      <rPr>
        <sz val="9"/>
        <color indexed="21"/>
        <rFont val="Fedra Sans Alt Pro Book"/>
        <family val="2"/>
      </rPr>
      <t>(ESET Mobile Security для Android)</t>
    </r>
  </si>
  <si>
    <t xml:space="preserve">ESET PROTECT Entry з локальним управлінням </t>
  </si>
  <si>
    <t xml:space="preserve">ESET PROTECT Essential з локальним управлінням </t>
  </si>
  <si>
    <t>ESET PROTECT Advanced з локальним управлінням</t>
  </si>
  <si>
    <t xml:space="preserve">ESET PROTECT Complete з локальним управлінням </t>
  </si>
  <si>
    <t xml:space="preserve">ESET PROTECT Enterprise з локальним управлінням </t>
  </si>
  <si>
    <t xml:space="preserve">ESET PROTECT Mail Plus </t>
  </si>
  <si>
    <t xml:space="preserve">ESET Endpoint Security </t>
  </si>
  <si>
    <t>ESET Server Security</t>
  </si>
  <si>
    <t xml:space="preserve">ESET Mail Security                                                                                                                                              </t>
  </si>
  <si>
    <t xml:space="preserve">ESET Endpoint Antivirus </t>
  </si>
  <si>
    <t xml:space="preserve">ESET Secure Business </t>
  </si>
  <si>
    <t>Кількість поштових скриньок:</t>
  </si>
  <si>
    <t xml:space="preserve">Захист для Office 365 </t>
  </si>
  <si>
    <t>ESET PROTECT Entry з хмарним та локальним управлінням</t>
  </si>
  <si>
    <t>ESET PROTECT Advanced з хмарним та локальним управлінням</t>
  </si>
  <si>
    <t>ESET PROTECT Essential з хмарним та локальним управлінням</t>
  </si>
  <si>
    <t>ESET PROTECT Complete з хмарним та локальним управлінням</t>
  </si>
  <si>
    <t>ESET PROTECT Enterprise з хмарним та локальним управлінням</t>
  </si>
  <si>
    <r>
      <rPr>
        <sz val="9"/>
        <color theme="0" tint="-0.499984740745262"/>
        <rFont val="Fedra Sans Alt Pro Light"/>
        <family val="2"/>
      </rPr>
      <t>Перше придбання</t>
    </r>
    <r>
      <rPr>
        <sz val="9"/>
        <color rgb="FFFF0000"/>
        <rFont val="Fedra Sans Alt Pro Light"/>
        <family val="2"/>
      </rPr>
      <t xml:space="preserve"> для модернізації!</t>
    </r>
  </si>
  <si>
    <r>
      <rPr>
        <b/>
        <sz val="14"/>
        <color indexed="21"/>
        <rFont val="Fedra Sans Alt Pro Book"/>
        <family val="2"/>
      </rPr>
      <t>ESET Mail Security</t>
    </r>
    <r>
      <rPr>
        <b/>
        <sz val="9"/>
        <color indexed="21"/>
        <rFont val="Fedra Sans Alt Pro Book"/>
        <family val="2"/>
      </rPr>
      <t xml:space="preserve"> 
</t>
    </r>
    <r>
      <rPr>
        <sz val="9"/>
        <color indexed="21"/>
        <rFont val="Fedra Sans Alt Pro Book"/>
        <family val="2"/>
      </rPr>
      <t>(ESET Mail Security для Microsoft Exchange Server, ESET Mail Security для IBM Domino, ESET PROTECT)</t>
    </r>
  </si>
  <si>
    <t>ESET Server Security для Terminal Server</t>
  </si>
  <si>
    <r>
      <t>ESET NOD</t>
    </r>
    <r>
      <rPr>
        <b/>
        <sz val="15"/>
        <color indexed="21"/>
        <rFont val="Calibri"/>
        <family val="2"/>
        <charset val="204"/>
        <scheme val="minor"/>
      </rPr>
      <t>32</t>
    </r>
    <r>
      <rPr>
        <b/>
        <sz val="14"/>
        <color indexed="21"/>
        <rFont val="Fedra Sans Alt Pro Book"/>
        <family val="2"/>
      </rPr>
      <t xml:space="preserve"> Antivirus
ESET Cyber Security</t>
    </r>
  </si>
  <si>
    <t>ПРАЙС-ЛИСТ
ЛЮТИЙ'22</t>
  </si>
  <si>
    <t>Кількість користувачів:</t>
  </si>
  <si>
    <r>
      <t xml:space="preserve">ПРАЙС-ЛИСТ
Лютий'22
</t>
    </r>
    <r>
      <rPr>
        <sz val="8"/>
        <color rgb="FFFF0000"/>
        <rFont val="Fedra Sans Alt Pro Demi"/>
        <family val="2"/>
      </rPr>
      <t>в рекомендованих цінах 
для кінцевого користувача,
в гривнях</t>
    </r>
  </si>
  <si>
    <t>Комплексний захист несерверних ОС, антикрадій, без "Дзеркала" оновлення 
та єдиної консолі управління захистом</t>
  </si>
  <si>
    <t>Захист дітей від неприйнятного контенту 
та обмеження використання ними програм</t>
  </si>
  <si>
    <t>Кількість мобільних пристроїв:</t>
  </si>
  <si>
    <t>Комплексний захист серверних 
й несерверних ОС та єдина локальна консоль управління захистом</t>
  </si>
  <si>
    <t>Захист серверних й несерверних ОС 
та єдина локальна консоль управління захистом</t>
  </si>
  <si>
    <t>Комлпексний захист серверних 
й несерверних ОС, хмарна пісочниця,  повнодискове шифрування та єдина локальна консоль управління захистом</t>
  </si>
  <si>
    <t>Комплексинй захист серверних 
й несерверних ОС, поштових серверів, хмарна пісочниця, повнодискове шифрування  та єдина локальна консоль управління захистом</t>
  </si>
  <si>
    <t>Захист серверних й несерверних ОС, хмарна пісочниця, повнодискове шифрування, інструмент для виявлення 
й відслідковування прихованих загроз  
та єдина локальна консоль управління захистом</t>
  </si>
  <si>
    <t>ПРИВАТНІ КОРИСТУВАЧІ, 
КОМЕРЦІЙНІ КОМПАНІЇ</t>
  </si>
  <si>
    <r>
      <rPr>
        <b/>
        <sz val="14"/>
        <color indexed="21"/>
        <rFont val="Fedra Sans Alt Pro Book"/>
        <family val="2"/>
      </rPr>
      <t xml:space="preserve">ESET Server Security
</t>
    </r>
    <r>
      <rPr>
        <sz val="9"/>
        <color indexed="21"/>
        <rFont val="Fedra Sans Alt Pro Book"/>
        <family val="2"/>
      </rPr>
      <t>(ESET Server Security для Microsoft Windows Server, ESET Server Security для Linux, ESET PROTECT)</t>
    </r>
  </si>
  <si>
    <r>
      <rPr>
        <b/>
        <sz val="14"/>
        <color indexed="21"/>
        <rFont val="Fedra Sans Alt Pro Book"/>
        <family val="2"/>
      </rPr>
      <t xml:space="preserve">ESET PROTECT Essential з хмарним та локальним управлінням </t>
    </r>
    <r>
      <rPr>
        <sz val="14"/>
        <color indexed="21"/>
        <rFont val="Fedra Sans Alt Pro Book"/>
        <family val="2"/>
      </rPr>
      <t xml:space="preserve"> 
</t>
    </r>
    <r>
      <rPr>
        <sz val="9"/>
        <color indexed="21"/>
        <rFont val="Fedra Sans Alt Pro Book"/>
        <family val="2"/>
      </rPr>
      <t>(ESET Endpoint Antivirus для Windows, ESET Endpoint Antivirus для macOS, ESET Endpoint Antivirus для Linux, 
ESET Server Security для Microsoft Windows Server, ESET Server Security для Linux, ESET Endpoint Security для Android, ESET MDM для iOS &amp; iPadOS, ESET PROTECT, ESET PROTECT Cloud)</t>
    </r>
  </si>
  <si>
    <t>Комплексний захист серверних 
й несерверних ОС, можливість управління локально та в хмарі</t>
  </si>
  <si>
    <t>Комплексний захист несерверних ОС 
та єдина консоль управління захистом</t>
  </si>
  <si>
    <t>Антивірусний захист файлових серверів 
з єдиною локальною консоллю управління захистом</t>
  </si>
  <si>
    <t>Перевірка трафіку на поштових серверах 
з єдиною локальною консоллю управління захистом</t>
  </si>
  <si>
    <r>
      <rPr>
        <b/>
        <sz val="14"/>
        <color indexed="21"/>
        <rFont val="Fedra Sans Alt Pro Book"/>
        <family val="2"/>
      </rPr>
      <t xml:space="preserve">ESET PROTECT Mail Plus 
</t>
    </r>
    <r>
      <rPr>
        <sz val="9"/>
        <color indexed="21"/>
        <rFont val="Fedra Sans Alt Pro Book"/>
        <family val="2"/>
      </rPr>
      <t>(ESET Dynamic Threat Defense, ESET Mail Security для Microsoft Exchange Server, 
ESET Mail Security для IBM Domino, ESET PROTECT Cloud)</t>
    </r>
  </si>
  <si>
    <t>Захист поштових серверів, аналіз нових загроз у хмарній пісочниці, можливість управління в хмарі</t>
  </si>
  <si>
    <t>Інструмент для виявлення 
та відслідковування прихованих загроз, єдина локальна консоль управління захистом</t>
  </si>
  <si>
    <t>Кількість облікових записів</t>
  </si>
  <si>
    <r>
      <rPr>
        <b/>
        <sz val="14"/>
        <color indexed="21"/>
        <rFont val="Fedra Sans Alt Pro Book"/>
        <family val="2"/>
      </rPr>
      <t xml:space="preserve">ESET PROTECT Advanced з хмарним та локальним управлінням
</t>
    </r>
    <r>
      <rPr>
        <sz val="9"/>
        <color indexed="21"/>
        <rFont val="Fedra Sans Alt Pro Book"/>
        <family val="2"/>
      </rPr>
      <t>(ESET Endpoint Security для Windows, ESET Endpoint Security для macOS, ESET Endpoint Antivirus для Windows, 
ESET Endpoint Antivirus для macOS, ESET Endpoint Antivirus для Linux, ESET Server Security для Microsoft Windows Server, ESET Server Security для Linux, ESET Endpoint Security для Android, ESET MDM для iOS &amp; iPadOS, 
ESET Dynamic Threat Defense, ESET Full Disk Encryption, ESET PROTECT, ESET PROTECT Cloud)</t>
    </r>
  </si>
  <si>
    <r>
      <rPr>
        <b/>
        <sz val="14"/>
        <color indexed="21"/>
        <rFont val="Fedra Sans Alt Pro Book"/>
        <family val="2"/>
      </rPr>
      <t>ESET PROTECT Enterprise з хмарним та локальним управлінням</t>
    </r>
    <r>
      <rPr>
        <sz val="14"/>
        <color indexed="21"/>
        <rFont val="Fedra Sans Alt Pro Book"/>
        <family val="2"/>
      </rPr>
      <t xml:space="preserve">
</t>
    </r>
    <r>
      <rPr>
        <sz val="9"/>
        <color indexed="21"/>
        <rFont val="Fedra Sans Alt Pro Book"/>
        <family val="2"/>
      </rPr>
      <t>(ESET Endpoint Security для Windows, ESET Endpoint Security для macOS, ESET Endpoint Antivirus для Windows, 
ESET Endpoint Antivirus для macOS, ESET Endpoint Antivirus для Linux, ESET Server Security для Microsoft Windows Server, ESET Server Security для Linux, ESET Endpoint Security для Android, ESET MDM для iOS &amp; iPadOS, 
ESET Dynamic Threat Defense, ESET Full Disk Encryption, ESET Enterprise Inspector, ESET PROTECT, ESET PROTECT Cloud)</t>
    </r>
  </si>
  <si>
    <t>Кількість об'єктів:</t>
  </si>
  <si>
    <t>Кількість об'єктів</t>
  </si>
  <si>
    <t xml:space="preserve">Багатофакторна аутентифікація для захисту доступу до корпоративних даних </t>
  </si>
  <si>
    <t>Захист мобільних пристроїв
без єдиної консолі управління захистом</t>
  </si>
  <si>
    <t>Комплексний захист несерверних 
та серверних ОС, захист поштових серверів, аналіз нових загроз у хмарній пісочниці, повнодискове шифрування, захист для Office 365, можливість управління локально та в хмарі</t>
  </si>
  <si>
    <t xml:space="preserve">Safetica ONE Discovery </t>
  </si>
  <si>
    <t>Safetica ONE Enterprise</t>
  </si>
  <si>
    <t xml:space="preserve">Модуль UEBA </t>
  </si>
  <si>
    <t>Safetica ONE Protection</t>
  </si>
  <si>
    <t>Safetica ONE Mobile</t>
  </si>
  <si>
    <t>ESET Internet Security</t>
  </si>
  <si>
    <t>ESET Cyber Security Pro</t>
  </si>
  <si>
    <r>
      <t>ESET NOD</t>
    </r>
    <r>
      <rPr>
        <sz val="12"/>
        <color rgb="FF808080"/>
        <rFont val="Myriad Pro"/>
        <family val="2"/>
      </rPr>
      <t>32</t>
    </r>
    <r>
      <rPr>
        <sz val="12"/>
        <color rgb="FF808080"/>
        <rFont val="Fedra Sans Alt Pro Medium"/>
        <family val="2"/>
      </rPr>
      <t xml:space="preserve"> Antivirus
ESET Cyber Security
</t>
    </r>
  </si>
  <si>
    <t>Компексні рішення для бізнесу з локальною консоллю управління ESET PROTECT</t>
  </si>
  <si>
    <t>Рішення для дому</t>
  </si>
  <si>
    <t>Компексні рішення для бізнесу з хмарною консоллю управління ESET PROTECT Cloud</t>
  </si>
  <si>
    <t>Одиничні продукти для захисту робочих станцій</t>
  </si>
  <si>
    <t>Продукти для захисту файлових, термінальних та Microsoft SharePoint серверів</t>
  </si>
  <si>
    <t>Продукти для захисту поштових серверів</t>
  </si>
  <si>
    <t>ESET Technology Alliance (DLP-рішення, резервне копіювання, аналіз мережевого трафіку)</t>
  </si>
  <si>
    <r>
      <rPr>
        <b/>
        <sz val="14"/>
        <color indexed="21"/>
        <rFont val="Fedra Sans Alt Pro Book"/>
        <family val="2"/>
      </rPr>
      <t xml:space="preserve">ESET PROTECT Entry з локальним управлінням 
</t>
    </r>
    <r>
      <rPr>
        <sz val="9"/>
        <color indexed="21"/>
        <rFont val="Fedra Sans Alt Pro Book"/>
        <family val="2"/>
      </rPr>
      <t>(ESET Endpoint Security для Windows, ESET Endpoint Security для macOS, 
ESET Endpoint Antivirus для Windows, ESET Endpoint Antivirus для macOS, 
ESET Endpoint Antivirus для Linux, ESET Server Security для Microsoft Windows Server, 
ESET Server Security для Linux, ESET Endpoint Security для Android, ESET MDM для iOS &amp; iPadOS, 
ESET PROTECT)</t>
    </r>
  </si>
  <si>
    <t>ДЕРЖАВНІ СТРУКТУРИ, НЕПРИБУТКОВІ ОРГАНІЗАЦІЇ ТА УЧБОВІ ЗАКЛАДИ, 
МІГРАЦІЯ З КОНКУРУЮЧОГО ПЗ</t>
  </si>
  <si>
    <r>
      <rPr>
        <b/>
        <sz val="14"/>
        <color indexed="21"/>
        <rFont val="Fedra Sans Alt Pro Book"/>
        <family val="2"/>
      </rPr>
      <t>ESET PROTECT Essential з локальним управлінням</t>
    </r>
    <r>
      <rPr>
        <sz val="14"/>
        <color indexed="21"/>
        <rFont val="Fedra Sans Alt Pro Book"/>
        <family val="2"/>
      </rPr>
      <t xml:space="preserve"> 
</t>
    </r>
    <r>
      <rPr>
        <sz val="9"/>
        <color indexed="21"/>
        <rFont val="Fedra Sans Alt Pro Book"/>
        <family val="2"/>
      </rPr>
      <t>(ESET Endpoint Antivirus для Windows, ESET Endpoint Antivirus для macOS, 
ESET Endpoint Antivirus для Linux, ESET Server Security для Microsoft Windows Server, 
ESET Server Security для Linux, ESET Endpoint Security для Android, ESET MDM для iOS &amp; iPadOS, 
ESET PROTECT)</t>
    </r>
  </si>
  <si>
    <r>
      <rPr>
        <b/>
        <sz val="14"/>
        <color indexed="21"/>
        <rFont val="Fedra Sans Alt Pro Book"/>
        <family val="2"/>
      </rPr>
      <t>ESET PROTECT Advanced з локальним управлінням</t>
    </r>
    <r>
      <rPr>
        <sz val="14"/>
        <color indexed="21"/>
        <rFont val="Fedra Sans Alt Pro Book"/>
        <family val="2"/>
      </rPr>
      <t xml:space="preserve"> 
</t>
    </r>
    <r>
      <rPr>
        <sz val="9"/>
        <color indexed="21"/>
        <rFont val="Fedra Sans Alt Pro Book"/>
        <family val="2"/>
      </rPr>
      <t>(ESET Endpoint Security для Windows, ESET Endpoint Security для macOS, 
ESET Endpoint Antivirus для Windows, ESET Endpoint Antivirus для macOS, 
ESET Endpoint Antivirus для Linux, ESET Server Security для Microsoft Windows Server, 
ESET Server Security для Linux, ESET Endpoint Security для Android, ESET MDM для iOS &amp; iPadOS, 
ESET Dynamic Threat Defense, ESET Full Disk Encryption, ESET PROTECT)</t>
    </r>
  </si>
  <si>
    <r>
      <rPr>
        <b/>
        <sz val="14"/>
        <color indexed="21"/>
        <rFont val="Fedra Sans Alt Pro Book"/>
        <family val="2"/>
      </rPr>
      <t>ESET PROTECT Complete з локальним управлінням</t>
    </r>
    <r>
      <rPr>
        <sz val="14"/>
        <color indexed="21"/>
        <rFont val="Fedra Sans Alt Pro Book"/>
        <family val="2"/>
      </rPr>
      <t xml:space="preserve"> 
</t>
    </r>
    <r>
      <rPr>
        <sz val="9"/>
        <color indexed="21"/>
        <rFont val="Fedra Sans Alt Pro Book"/>
        <family val="2"/>
      </rPr>
      <t>(ESET Endpoint Security для Windows, ESET Endpoint Security для macOS, 
ESET Endpoint Antivirus для Windows, ESET Endpoint Antivirus для macOS, 
ESET Endpoint Antivirus для Linux, ESET Server Security для Microsoft Windows Server, 
ESET Server Security для Linux, ESET Endpoint Security для Android, ESET MDM для iOS &amp; iPadOS, 
ESET Mail Security для Microsoft Exchange Server, ESET Mail Security для IBM Domino, 
ESET Dynamic Threat Defense, ESET Full Disk Encryption, ESET PROTECT)</t>
    </r>
  </si>
  <si>
    <r>
      <rPr>
        <b/>
        <sz val="14"/>
        <color indexed="21"/>
        <rFont val="Fedra Sans Alt Pro Book"/>
        <family val="2"/>
      </rPr>
      <t>ESET PROTECT Enterprise з локальним управлінням</t>
    </r>
    <r>
      <rPr>
        <sz val="14"/>
        <color indexed="21"/>
        <rFont val="Fedra Sans Alt Pro Book"/>
        <family val="2"/>
      </rPr>
      <t xml:space="preserve"> 
</t>
    </r>
    <r>
      <rPr>
        <sz val="9"/>
        <color indexed="21"/>
        <rFont val="Fedra Sans Alt Pro Book"/>
        <family val="2"/>
      </rPr>
      <t>(ESET Endpoint Security для Windows, ESET Endpoint Security для macOS, 
ESET Endpoint Antivirus для Windows, ESET Endpoint Antivirus для macOS, 
ESET Endpoint Antivirus для Linux, ESET Server Security для Microsoft Windows Server, 
ESET Server Security для Linux, ESET Endpoint Security для Android, ESET MDM для iOS &amp; iPadOS, 
ESET Dynamic Threat Defense, ESET Full Disk Encryption, ESET Enterprise Inspector, ESET PROTECT)</t>
    </r>
  </si>
  <si>
    <r>
      <rPr>
        <b/>
        <sz val="14"/>
        <color rgb="FFFF0000"/>
        <rFont val="Fedra Sans Alt Pro Book"/>
        <family val="2"/>
      </rPr>
      <t xml:space="preserve">Тільки поновлення! </t>
    </r>
    <r>
      <rPr>
        <b/>
        <sz val="14"/>
        <color indexed="21"/>
        <rFont val="Fedra Sans Alt Pro Book"/>
        <family val="2"/>
      </rPr>
      <t xml:space="preserve">ESET Secure Business 
</t>
    </r>
    <r>
      <rPr>
        <sz val="9"/>
        <color indexed="21"/>
        <rFont val="Fedra Sans Alt Pro Book"/>
        <family val="2"/>
      </rPr>
      <t>(ESET Endpoint Security для Windows, ESET Endpoint Security для macOS, 
ESET Endpoint Antivirus для Windows, ESET Endpoint Antivirus для macOS, 
ESET Endpoint Antivirus для Linux, ESET Server Security для Microsoft Windows Server, 
ESET Server Security для Linux, ESET Endpoint Security для Android, 
ESET Mail Security для Microsoft Exchange Server, ESET Mail Security для IBM Domino, ESET PROTECT)</t>
    </r>
  </si>
  <si>
    <r>
      <rPr>
        <b/>
        <sz val="14"/>
        <color indexed="21"/>
        <rFont val="Fedra Sans Alt Pro Book"/>
        <family val="2"/>
      </rPr>
      <t xml:space="preserve">ESET PROTECT Entry з хмарним та локальним управлінням 
</t>
    </r>
    <r>
      <rPr>
        <sz val="9"/>
        <color indexed="21"/>
        <rFont val="Fedra Sans Alt Pro Book"/>
        <family val="2"/>
      </rPr>
      <t>(ESET Endpoint Security для Windows, ESET Endpoint Security для macOS, 
ESET Endpoint Antivirus для Windows, ESET Endpoint Antivirus для macOS, 
ESET Endpoint Antivirus для Linux, ESET Server Security для Microsoft Windows Server, 
ESET Server Security для Linux, ESET Endpoint Security для Android, 
ESET MDM для iOS &amp; iPadOS, ESET PROTECT, ESET PROTECT Cloud)</t>
    </r>
  </si>
  <si>
    <t>Захист серверних й несерверних ОС, 
можливість управління локально 
та в хмарі</t>
  </si>
  <si>
    <t>Комплексний захист серверних 
й несерверних ОС, повнодискове шифрування, хмарна пісочниця, можливість управління локально 
та в хмарі</t>
  </si>
  <si>
    <r>
      <rPr>
        <b/>
        <sz val="14"/>
        <color indexed="21"/>
        <rFont val="Fedra Sans Alt Pro Book"/>
        <family val="2"/>
      </rPr>
      <t xml:space="preserve">ESET PROTECT Complete з хмарним та локальним управлінням
</t>
    </r>
    <r>
      <rPr>
        <sz val="9"/>
        <color indexed="21"/>
        <rFont val="Fedra Sans Alt Pro Book"/>
        <family val="2"/>
      </rPr>
      <t>(ESET Endpoint Security для Windows, ESET Endpoint Security для macOS, ESET Endpoint Antivirus для Windows, 
ESET Endpoint Antivirus для macOS, ESET Endpoint Antivirus для Linux, ESET Server Security для Microsoft Windows Server, ESET Server Security для Linux, ESET Endpoint Security для Android, ESET MDM для iOS &amp; iPadOS, 
ESET Mail Security для Microsoft Exchange Server, ESET Mail Security для IBM Domino, ESET Dynamic Threat Defense, 
ESET Full Disk Encryption, ESET Cloud Office Security, ESET PROTECT, ESET PROTECT Cloud)</t>
    </r>
  </si>
  <si>
    <t>Комплексний захист несерверних 
та серверних ОС, аналіз нових загроз 
у хмарній пісочниці, повнодискове шифрування, інструмент для виявлення 
й відслідковування прихованих загроз, можливість управління локально 
та в хмарі</t>
  </si>
  <si>
    <r>
      <rPr>
        <b/>
        <sz val="14"/>
        <color rgb="FFFF0000"/>
        <rFont val="Fedra Sans Alt Pro Book"/>
        <family val="2"/>
      </rPr>
      <t xml:space="preserve">Тільки поновлення! </t>
    </r>
    <r>
      <rPr>
        <b/>
        <sz val="14"/>
        <color indexed="21"/>
        <rFont val="Fedra Sans Alt Pro Book"/>
        <family val="2"/>
      </rPr>
      <t xml:space="preserve">ESET Endpoint Security 
</t>
    </r>
    <r>
      <rPr>
        <sz val="9"/>
        <color indexed="21"/>
        <rFont val="Fedra Sans Alt Pro Book"/>
        <family val="2"/>
      </rPr>
      <t>(ESET Endpoint Security для Windows, ESET Endpoint Security для macOS, 
ESET Endpoint Antivirus для Windows, ESET Endpoint Antivirus для Linux, 
ESET Endpoint Security для Android, ESET MDM для iOS &amp; iPadOS, ESET PROTECT)</t>
    </r>
  </si>
  <si>
    <r>
      <rPr>
        <b/>
        <sz val="14"/>
        <color rgb="FFFF0000"/>
        <rFont val="Fedra Sans Alt Pro Book"/>
        <family val="2"/>
      </rPr>
      <t xml:space="preserve">Тільки поновлення! </t>
    </r>
    <r>
      <rPr>
        <b/>
        <sz val="14"/>
        <color indexed="21"/>
        <rFont val="Fedra Sans Alt Pro Book"/>
        <family val="2"/>
      </rPr>
      <t>ESET Endpoint Antivirus</t>
    </r>
    <r>
      <rPr>
        <sz val="14"/>
        <color indexed="21"/>
        <rFont val="Fedra Sans Alt Pro Book"/>
        <family val="2"/>
      </rPr>
      <t xml:space="preserve"> 
</t>
    </r>
    <r>
      <rPr>
        <sz val="9"/>
        <color indexed="21"/>
        <rFont val="Fedra Sans Alt Pro Book"/>
        <family val="2"/>
      </rPr>
      <t>(ESET Endpoint Antivirus для Windows, ESET  Endpoint Antivirus для macOS, 
ESET Endpoint Antivirus для Linux, ESET Endpoint Security для Android, ESET MDM для iOS &amp; iPadOS, ESET PROTECT)</t>
    </r>
  </si>
  <si>
    <r>
      <rPr>
        <b/>
        <sz val="12"/>
        <color theme="0" tint="-0.499984740745262"/>
        <rFont val="Fedra Sans Alt Pro Light"/>
        <family val="2"/>
      </rPr>
      <t xml:space="preserve">Доступні продукти: 
Safetica ONE Discovery </t>
    </r>
    <r>
      <rPr>
        <sz val="12"/>
        <color theme="0" tint="-0.499984740745262"/>
        <rFont val="Fedra Sans Alt Pro Light"/>
        <family val="2"/>
      </rPr>
      <t xml:space="preserve">здійснює аудит та класифікує всі потоки даних у вашій організації. Рішення виявляє конфіденційну інформацію та ризики безпеки за допомогою перевірки вмісту з оптичним розпізнаванням символів (OCR). Крім цього, швидкий огляд того, що відбувається у корпоративній мережі в режимі реального часу, дозволить краще розуміти усі дії, процеси та ризики, пов’язані з даними. 
</t>
    </r>
    <r>
      <rPr>
        <b/>
        <sz val="12"/>
        <color theme="0" tint="-0.499984740745262"/>
        <rFont val="Fedra Sans Alt Pro Light"/>
        <family val="2"/>
      </rPr>
      <t>Safetica ONE Protection</t>
    </r>
    <r>
      <rPr>
        <sz val="12"/>
        <color theme="0" tint="-0.499984740745262"/>
        <rFont val="Fedra Sans Alt Pro Light"/>
        <family val="2"/>
      </rPr>
      <t xml:space="preserve"> виявляє ризики, навчає співробітників, а також захищає ваші дані від наслідків людським помилок та навмисних шкідливих дій. Поєднання аналітики, класифікації даних та запобігання втраті даних (DLP) із захистом від внутрішніх загроз створює безпечне середовище та умови для ефективного функціонування бізнесу.
</t>
    </r>
    <r>
      <rPr>
        <b/>
        <sz val="12"/>
        <color theme="0" tint="-0.499984740745262"/>
        <rFont val="Fedra Sans Alt Pro Light"/>
        <family val="2"/>
      </rPr>
      <t>Safetica ONE Enterprise</t>
    </r>
    <r>
      <rPr>
        <sz val="12"/>
        <color theme="0" tint="-0.499984740745262"/>
        <rFont val="Fedra Sans Alt Pro Light"/>
        <family val="2"/>
      </rPr>
      <t xml:space="preserve"> розширює можливості запобігання втратам даних та захисту від внутрішніх загроз завдяки додатковому контролю робочого процесу, автоматизації та швидкій інтеграції з сторонніми рішеннями для захисту мереж, SIEM та інструментами аналізу даних. 
</t>
    </r>
    <r>
      <rPr>
        <b/>
        <sz val="12"/>
        <color theme="0" tint="-0.499984740745262"/>
        <rFont val="Fedra Sans Alt Pro Light"/>
        <family val="2"/>
      </rPr>
      <t xml:space="preserve">Модуль UEBA </t>
    </r>
    <r>
      <rPr>
        <sz val="12"/>
        <color theme="0" tint="-0.499984740745262"/>
        <rFont val="Fedra Sans Alt Pro Light"/>
        <family val="2"/>
      </rPr>
      <t xml:space="preserve">на додаток до будь-якого продукту Safetica ONE, щоб переглядати детальну інформацію про дії користувачів, виявляти незвичайну поведінку, забезпечуючи безперебійну роботу навіть в умовах віддаленої роботи.
</t>
    </r>
    <r>
      <rPr>
        <b/>
        <sz val="12"/>
        <color theme="0" tint="-0.499984740745262"/>
        <rFont val="Fedra Sans Alt Pro Light"/>
        <family val="2"/>
      </rPr>
      <t>Safetica ONE Mobile</t>
    </r>
    <r>
      <rPr>
        <sz val="12"/>
        <color theme="0" tint="-0.499984740745262"/>
        <rFont val="Fedra Sans Alt Pro Light"/>
        <family val="2"/>
      </rPr>
      <t xml:space="preserve"> ‒ це простий у використанні інструмент для управління мобільними пристроями (MDM), який підвищує безпеку даних на смартфонах та планшетах, роблячи їх надійною частиною ІТ-середовища. Зручний огляд стану мобільних пристроїв з єдиної консолі допомагає швидко визначати ризики та негайно реагувати на інциденти.</t>
    </r>
  </si>
  <si>
    <r>
      <rPr>
        <b/>
        <sz val="12"/>
        <color theme="0" tint="-0.499984740745262"/>
        <rFont val="Fedra Sans Alt Pro Light"/>
        <family val="2"/>
      </rPr>
      <t>Доступні продукти:</t>
    </r>
    <r>
      <rPr>
        <sz val="13"/>
        <color theme="0" tint="-0.499984740745262"/>
        <rFont val="Fedra Sans Alt Pro Light"/>
        <family val="2"/>
      </rPr>
      <t xml:space="preserve"> 
GREYCORTEX Mendel Analyst</t>
    </r>
  </si>
  <si>
    <r>
      <rPr>
        <b/>
        <sz val="12"/>
        <color theme="0" tint="-0.499984740745262"/>
        <rFont val="Fedra Sans Alt Pro Light"/>
        <family val="2"/>
      </rPr>
      <t xml:space="preserve">Доступні продукти: </t>
    </r>
    <r>
      <rPr>
        <sz val="13"/>
        <color theme="0" tint="-0.499984740745262"/>
        <rFont val="Fedra Sans Alt Pro Light"/>
        <family val="2"/>
      </rPr>
      <t xml:space="preserve">
Xopero QNAP Appliance
Xopero Backup&amp;Restore
Xopero Cloud
Xopero Cloud Personal</t>
    </r>
  </si>
  <si>
    <t>ESET Smart Security Premium</t>
  </si>
  <si>
    <t>Xopero Cloud Personal</t>
  </si>
  <si>
    <t>Xopero QNAP Appliance</t>
  </si>
  <si>
    <t>Xopero Backup&amp;Restore</t>
  </si>
  <si>
    <t>Xopero Cloud</t>
  </si>
  <si>
    <t>Рішення для додаткового захисту (хмарна пісочниця, двофакторна аутентифікація, шифрування та інші)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</si>
</sst>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 [$грн.-422]"/>
    <numFmt numFmtId="165" formatCode="#,##0.00&quot;₴&quot;"/>
    <numFmt numFmtId="166" formatCode="#,##0.00\ [$грн-422]"/>
    <numFmt numFmtId="167" formatCode="#,##0.00\ &quot;₽&quot;"/>
  </numFmts>
  <fonts count="92">
    <font>
      <sz val="11"/>
      <color theme="1"/>
      <name val="Calibri"/>
      <family val="2"/>
      <charset val="204"/>
      <scheme val="minor"/>
    </font>
    <font>
      <sz val="10"/>
      <name val="Arial"/>
      <family val="2"/>
      <charset val="204"/>
    </font>
    <font>
      <sz val="1"/>
      <name val="Arial"/>
      <family val="2"/>
      <charset val="204"/>
    </font>
    <font>
      <u/>
      <sz val="10"/>
      <color indexed="12"/>
      <name val="Arial Cyr"/>
      <charset val="204"/>
    </font>
    <font>
      <sz val="16"/>
      <color rgb="FF003399"/>
      <name val="Arial Cyr"/>
      <charset val="204"/>
    </font>
    <font>
      <sz val="16"/>
      <color indexed="9"/>
      <name val="Arial"/>
      <family val="2"/>
      <charset val="204"/>
    </font>
    <font>
      <sz val="8"/>
      <name val="Arial"/>
      <family val="2"/>
      <charset val="204"/>
    </font>
    <font>
      <sz val="11"/>
      <color indexed="9"/>
      <name val="Arial"/>
      <family val="2"/>
      <charset val="204"/>
    </font>
    <font>
      <sz val="10"/>
      <color indexed="9"/>
      <name val="Arial"/>
      <family val="2"/>
      <charset val="204"/>
    </font>
    <font>
      <b/>
      <sz val="13"/>
      <color indexed="21"/>
      <name val="Arial"/>
      <family val="2"/>
      <charset val="204"/>
    </font>
    <font>
      <sz val="8"/>
      <color indexed="9"/>
      <name val="Arial"/>
      <family val="2"/>
      <charset val="204"/>
    </font>
    <font>
      <b/>
      <sz val="1"/>
      <name val="Arial"/>
      <family val="2"/>
      <charset val="204"/>
    </font>
    <font>
      <b/>
      <sz val="1"/>
      <color indexed="9"/>
      <name val="Arial"/>
      <family val="2"/>
      <charset val="204"/>
    </font>
    <font>
      <b/>
      <sz val="14"/>
      <color indexed="10"/>
      <name val="Arial"/>
      <family val="2"/>
      <charset val="204"/>
    </font>
    <font>
      <sz val="1"/>
      <color indexed="9"/>
      <name val="Arial"/>
      <family val="2"/>
      <charset val="204"/>
    </font>
    <font>
      <sz val="11"/>
      <name val="Arial"/>
      <family val="2"/>
      <charset val="204"/>
    </font>
    <font>
      <sz val="12"/>
      <color rgb="FFA3ADB2"/>
      <name val="Fedra Sans Alt Pro Medium"/>
      <family val="2"/>
    </font>
    <font>
      <sz val="12"/>
      <name val="Fedra Sans Alt Pro Medium"/>
      <family val="2"/>
    </font>
    <font>
      <b/>
      <sz val="12"/>
      <color rgb="FF008080"/>
      <name val="Fedra Sans Alt Pro Medium"/>
      <family val="2"/>
    </font>
    <font>
      <b/>
      <sz val="14"/>
      <color theme="0"/>
      <name val="Calibri"/>
      <family val="2"/>
      <charset val="204"/>
      <scheme val="minor"/>
    </font>
    <font>
      <sz val="12"/>
      <color rgb="FF808080"/>
      <name val="Fedra Sans Alt Pro Medium"/>
      <family val="2"/>
    </font>
    <font>
      <b/>
      <sz val="9"/>
      <color indexed="21"/>
      <name val="Fedra Sans Alt Pro Bold"/>
      <family val="2"/>
    </font>
    <font>
      <sz val="9"/>
      <color indexed="9"/>
      <name val="Fedra Sans Alt Pro Bold"/>
      <family val="2"/>
    </font>
    <font>
      <sz val="9"/>
      <name val="Fedra Sans Alt Pro Bold"/>
      <family val="2"/>
    </font>
    <font>
      <b/>
      <sz val="9"/>
      <name val="Fedra Sans Alt Pro Bold"/>
      <family val="2"/>
    </font>
    <font>
      <b/>
      <sz val="9"/>
      <color indexed="9"/>
      <name val="Fedra Sans Alt Pro Bold"/>
      <family val="2"/>
    </font>
    <font>
      <b/>
      <sz val="20"/>
      <color indexed="21"/>
      <name val="Calibri"/>
      <family val="2"/>
      <charset val="204"/>
      <scheme val="minor"/>
    </font>
    <font>
      <b/>
      <sz val="14"/>
      <color indexed="21"/>
      <name val="Calibri"/>
      <family val="2"/>
      <charset val="204"/>
      <scheme val="minor"/>
    </font>
    <font>
      <sz val="14"/>
      <color indexed="21"/>
      <name val="Fedra Sans Alt Pro Book"/>
      <family val="2"/>
    </font>
    <font>
      <b/>
      <sz val="14"/>
      <color indexed="21"/>
      <name val="Fedra Sans Alt Pro Book"/>
      <family val="2"/>
    </font>
    <font>
      <sz val="16"/>
      <color indexed="21"/>
      <name val="Fedra Sans Alt Pro Demi"/>
      <family val="2"/>
    </font>
    <font>
      <sz val="11"/>
      <color indexed="21"/>
      <name val="Fedra Sans Alt Pro Demi"/>
      <family val="2"/>
    </font>
    <font>
      <sz val="10"/>
      <color indexed="23"/>
      <name val="Fedra Sans Alt Pro Light"/>
      <family val="2"/>
    </font>
    <font>
      <sz val="9"/>
      <color indexed="23"/>
      <name val="Fedra Sans Alt Pro Light"/>
      <family val="2"/>
    </font>
    <font>
      <b/>
      <sz val="11"/>
      <color theme="0"/>
      <name val="Fedra Sans Alt Pro Light"/>
      <family val="2"/>
    </font>
    <font>
      <sz val="11"/>
      <color theme="0"/>
      <name val="Fedra Sans Alt Pro Light"/>
      <family val="2"/>
    </font>
    <font>
      <sz val="9"/>
      <color rgb="FF808080"/>
      <name val="Calibri"/>
      <family val="2"/>
      <charset val="204"/>
      <scheme val="minor"/>
    </font>
    <font>
      <sz val="9"/>
      <color indexed="23"/>
      <name val="Calibri"/>
      <family val="2"/>
      <charset val="204"/>
      <scheme val="minor"/>
    </font>
    <font>
      <b/>
      <sz val="1"/>
      <name val="Fedra Sans Alt Pro Light"/>
      <family val="2"/>
    </font>
    <font>
      <b/>
      <sz val="14"/>
      <color theme="0"/>
      <name val="Fedra Sans Alt Pro Light"/>
      <family val="2"/>
    </font>
    <font>
      <sz val="13"/>
      <color theme="0" tint="-0.499984740745262"/>
      <name val="Fedra Sans Alt Pro Medium"/>
      <family val="2"/>
    </font>
    <font>
      <sz val="13"/>
      <color theme="0" tint="-0.499984740745262"/>
      <name val="Fedra Sans Alt Pro Light"/>
      <family val="2"/>
    </font>
    <font>
      <sz val="16"/>
      <color theme="0"/>
      <name val="Fedra Sans Alt Pro Light"/>
      <family val="2"/>
    </font>
    <font>
      <b/>
      <sz val="14"/>
      <color rgb="FF008080"/>
      <name val="Calibri"/>
      <family val="2"/>
      <charset val="204"/>
      <scheme val="minor"/>
    </font>
    <font>
      <b/>
      <sz val="20"/>
      <color rgb="FF008080"/>
      <name val="Calibri"/>
      <family val="2"/>
      <charset val="204"/>
      <scheme val="minor"/>
    </font>
    <font>
      <sz val="14"/>
      <color rgb="FF808080"/>
      <name val="Calibri"/>
      <family val="2"/>
      <charset val="204"/>
      <scheme val="minor"/>
    </font>
    <font>
      <sz val="14"/>
      <color rgb="FF808080"/>
      <name val="Fedra Sans Alt Pro Medium"/>
      <family val="2"/>
    </font>
    <font>
      <sz val="8"/>
      <color rgb="FFFF0000"/>
      <name val="Fedra Sans Alt Pro Demi"/>
      <family val="2"/>
    </font>
    <font>
      <sz val="8"/>
      <color rgb="FFFF0000"/>
      <name val="Arial"/>
      <family val="2"/>
      <charset val="204"/>
    </font>
    <font>
      <sz val="16"/>
      <color rgb="FF008BA0"/>
      <name val="Fedra Sans Alt Pro Medium"/>
      <family val="2"/>
    </font>
    <font>
      <sz val="11"/>
      <name val="Fedra Sans Alt Pro Medium"/>
      <family val="2"/>
    </font>
    <font>
      <sz val="11"/>
      <color rgb="FF808080"/>
      <name val="Fedra Sans Alt Pro Medium"/>
      <family val="2"/>
    </font>
    <font>
      <b/>
      <sz val="11"/>
      <color theme="0" tint="-0.499984740745262"/>
      <name val="Fedra Sans Alt Pro Medium"/>
      <family val="2"/>
    </font>
    <font>
      <b/>
      <sz val="12"/>
      <name val="Fedra Sans Alt Pro Medium"/>
      <family val="2"/>
    </font>
    <font>
      <b/>
      <sz val="14"/>
      <name val="Fedra Sans Alt Pro Medium"/>
      <family val="2"/>
    </font>
    <font>
      <sz val="9"/>
      <color rgb="FFFF0000"/>
      <name val="Fedra Sans Alt Pro Bold"/>
      <family val="2"/>
    </font>
    <font>
      <b/>
      <sz val="14"/>
      <color indexed="21"/>
      <name val="Fedra Sans Alt Pro Book"/>
      <family val="2"/>
    </font>
    <font>
      <sz val="14"/>
      <color indexed="21"/>
      <name val="Fedra Sans Alt Pro Book"/>
      <family val="2"/>
    </font>
    <font>
      <b/>
      <sz val="14"/>
      <color indexed="21"/>
      <name val="Fedra Sans Alt Pro Book"/>
      <family val="2"/>
      <charset val="204"/>
    </font>
    <font>
      <b/>
      <sz val="15"/>
      <color indexed="21"/>
      <name val="Calibri"/>
      <family val="2"/>
      <charset val="204"/>
      <scheme val="minor"/>
    </font>
    <font>
      <sz val="10"/>
      <color indexed="21"/>
      <name val="Fedra Sans Alt Pro Book"/>
      <family val="2"/>
    </font>
    <font>
      <sz val="11"/>
      <color indexed="23"/>
      <name val="Fedra Sans Alt Pro Light"/>
      <family val="2"/>
    </font>
    <font>
      <sz val="11"/>
      <color theme="0"/>
      <name val="Fedra Sans Alt Pro Light"/>
      <family val="2"/>
    </font>
    <font>
      <sz val="9"/>
      <color indexed="23"/>
      <name val="Fedra Sans Alt Pro Light"/>
      <family val="2"/>
    </font>
    <font>
      <sz val="9"/>
      <color theme="0"/>
      <name val="Fedra Sans Alt Pro Light"/>
      <family val="2"/>
    </font>
    <font>
      <sz val="22"/>
      <color theme="0"/>
      <name val="Fedra Sans Alt Pro Light"/>
      <family val="2"/>
    </font>
    <font>
      <sz val="12"/>
      <color theme="0"/>
      <name val="Fedra Sans Alt Pro Light"/>
      <family val="2"/>
    </font>
    <font>
      <sz val="13"/>
      <color rgb="FFFF0000"/>
      <name val="Fedra Sans Alt Pro Light"/>
      <family val="2"/>
    </font>
    <font>
      <sz val="18"/>
      <name val="Fedra Sans Alt Pro Medium"/>
      <family val="2"/>
    </font>
    <font>
      <b/>
      <sz val="18"/>
      <color rgb="FF008080"/>
      <name val="Fedra Sans Alt Pro Medium"/>
      <family val="2"/>
    </font>
    <font>
      <b/>
      <sz val="9"/>
      <color indexed="23"/>
      <name val="Fedra Sans Alt Pro Light"/>
      <family val="2"/>
    </font>
    <font>
      <sz val="10"/>
      <color indexed="23"/>
      <name val="Fedra Sans Alt Pro Light"/>
      <family val="2"/>
    </font>
    <font>
      <sz val="9"/>
      <color theme="0"/>
      <name val="Fedra Sans Alt Pro Bold"/>
      <family val="2"/>
    </font>
    <font>
      <b/>
      <sz val="9"/>
      <color theme="0"/>
      <name val="Fedra Sans Alt Pro Bold"/>
      <family val="2"/>
    </font>
    <font>
      <b/>
      <sz val="1"/>
      <color theme="0"/>
      <name val="Arial"/>
      <family val="2"/>
      <charset val="204"/>
    </font>
    <font>
      <b/>
      <sz val="12"/>
      <color rgb="FF008080"/>
      <name val="Calibri"/>
      <family val="2"/>
      <charset val="204"/>
      <scheme val="minor"/>
    </font>
    <font>
      <b/>
      <sz val="11"/>
      <color indexed="9"/>
      <name val="Arial"/>
      <family val="2"/>
      <charset val="204"/>
    </font>
    <font>
      <b/>
      <sz val="8"/>
      <name val="Arial"/>
      <family val="2"/>
      <charset val="204"/>
    </font>
    <font>
      <sz val="8"/>
      <color theme="0"/>
      <name val="Arial"/>
      <family val="2"/>
      <charset val="204"/>
    </font>
    <font>
      <sz val="9"/>
      <color indexed="21"/>
      <name val="Fedra Sans Alt Pro Book"/>
      <family val="2"/>
    </font>
    <font>
      <sz val="10"/>
      <color rgb="FFC00000"/>
      <name val="Arial"/>
      <family val="2"/>
      <charset val="204"/>
    </font>
    <font>
      <sz val="9"/>
      <color theme="0" tint="-0.499984740745262"/>
      <name val="Calibri"/>
      <family val="2"/>
      <charset val="204"/>
      <scheme val="minor"/>
    </font>
    <font>
      <sz val="8"/>
      <color rgb="FFF88B19"/>
      <name val="Fedra Sans Alt Pro Light"/>
      <family val="2"/>
    </font>
    <font>
      <b/>
      <sz val="14"/>
      <color rgb="FFFF0000"/>
      <name val="Fedra Sans Alt Pro Book"/>
      <family val="2"/>
    </font>
    <font>
      <b/>
      <sz val="9"/>
      <color indexed="21"/>
      <name val="Fedra Sans Alt Pro Book"/>
      <family val="2"/>
    </font>
    <font>
      <sz val="9"/>
      <color rgb="FFFF0000"/>
      <name val="Fedra Sans Alt Pro Light"/>
      <family val="2"/>
    </font>
    <font>
      <sz val="9"/>
      <color theme="0" tint="-0.499984740745262"/>
      <name val="Fedra Sans Alt Pro Light"/>
      <family val="2"/>
    </font>
    <font>
      <sz val="9"/>
      <color rgb="FF008BA0"/>
      <name val="Fedra Sans Alt Pro Light"/>
      <family val="2"/>
    </font>
    <font>
      <sz val="12"/>
      <color theme="0" tint="-0.499984740745262"/>
      <name val="Fedra Sans Alt Pro Light"/>
      <family val="2"/>
    </font>
    <font>
      <b/>
      <sz val="12"/>
      <color theme="0" tint="-0.499984740745262"/>
      <name val="Fedra Sans Alt Pro Light"/>
      <family val="2"/>
    </font>
    <font>
      <sz val="12"/>
      <color rgb="FF808080"/>
      <name val="Myriad Pro"/>
      <family val="2"/>
    </font>
    <font>
      <sz val="14"/>
      <color rgb="FF008080"/>
      <name val="Fedra Sans Alt Pro Demi"/>
      <family val="2"/>
    </font>
  </fonts>
  <fills count="7">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bgColor indexed="64"/>
      </patternFill>
    </fill>
    <fill>
      <patternFill patternType="solid">
        <fgColor rgb="FF008BA0"/>
        <bgColor indexed="64"/>
      </patternFill>
    </fill>
    <fill>
      <patternFill patternType="solid">
        <fgColor rgb="FFA3ADB2"/>
        <bgColor indexed="64"/>
      </patternFill>
    </fill>
  </fills>
  <borders count="116">
    <border>
      <left/>
      <right/>
      <top/>
      <bottom/>
      <diagonal/>
    </border>
    <border>
      <left/>
      <right/>
      <top/>
      <bottom style="medium">
        <color indexed="22"/>
      </bottom>
      <diagonal/>
    </border>
    <border>
      <left/>
      <right/>
      <top style="medium">
        <color indexed="22"/>
      </top>
      <bottom/>
      <diagonal/>
    </border>
    <border>
      <left style="thin">
        <color indexed="22"/>
      </left>
      <right style="thin">
        <color indexed="22"/>
      </right>
      <top style="thin">
        <color indexed="22"/>
      </top>
      <bottom style="thin">
        <color indexed="22"/>
      </bottom>
      <diagonal/>
    </border>
    <border>
      <left/>
      <right/>
      <top style="thin">
        <color indexed="9"/>
      </top>
      <bottom/>
      <diagonal/>
    </border>
    <border>
      <left/>
      <right/>
      <top/>
      <bottom style="thin">
        <color indexed="9"/>
      </bottom>
      <diagonal/>
    </border>
    <border>
      <left/>
      <right/>
      <top/>
      <bottom style="thin">
        <color indexed="22"/>
      </bottom>
      <diagonal/>
    </border>
    <border>
      <left/>
      <right/>
      <top style="thin">
        <color indexed="9"/>
      </top>
      <bottom style="thin">
        <color indexed="9"/>
      </bottom>
      <diagonal/>
    </border>
    <border>
      <left/>
      <right/>
      <top style="thin">
        <color indexed="22"/>
      </top>
      <bottom style="thin">
        <color indexed="22"/>
      </bottom>
      <diagonal/>
    </border>
    <border>
      <left/>
      <right/>
      <top style="thin">
        <color indexed="22"/>
      </top>
      <bottom/>
      <diagonal/>
    </border>
    <border>
      <left style="thin">
        <color indexed="22"/>
      </left>
      <right style="thin">
        <color indexed="22"/>
      </right>
      <top style="thin">
        <color indexed="22"/>
      </top>
      <bottom/>
      <diagonal/>
    </border>
    <border>
      <left/>
      <right style="medium">
        <color theme="0" tint="-0.14996795556505021"/>
      </right>
      <top/>
      <bottom style="medium">
        <color theme="0" tint="-0.1499679555650502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double">
        <color indexed="21"/>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ck">
        <color theme="0" tint="-0.34998626667073579"/>
      </left>
      <right style="thin">
        <color indexed="22"/>
      </right>
      <top style="thin">
        <color indexed="22"/>
      </top>
      <bottom style="thin">
        <color indexed="22"/>
      </bottom>
      <diagonal/>
    </border>
    <border>
      <left style="thin">
        <color indexed="22"/>
      </left>
      <right style="thick">
        <color theme="0" tint="-0.34998626667073579"/>
      </right>
      <top style="thin">
        <color indexed="22"/>
      </top>
      <bottom style="thin">
        <color indexed="22"/>
      </bottom>
      <diagonal/>
    </border>
    <border>
      <left style="thick">
        <color theme="0" tint="-0.34998626667073579"/>
      </left>
      <right style="thin">
        <color indexed="22"/>
      </right>
      <top style="thick">
        <color theme="0" tint="-0.34998626667073579"/>
      </top>
      <bottom style="thin">
        <color indexed="22"/>
      </bottom>
      <diagonal/>
    </border>
    <border>
      <left style="thin">
        <color indexed="22"/>
      </left>
      <right style="thin">
        <color indexed="22"/>
      </right>
      <top style="thick">
        <color theme="0" tint="-0.34998626667073579"/>
      </top>
      <bottom style="thin">
        <color indexed="22"/>
      </bottom>
      <diagonal/>
    </border>
    <border>
      <left style="thin">
        <color indexed="22"/>
      </left>
      <right style="thick">
        <color theme="0" tint="-0.34998626667073579"/>
      </right>
      <top style="thick">
        <color theme="0" tint="-0.34998626667073579"/>
      </top>
      <bottom style="thin">
        <color indexed="22"/>
      </bottom>
      <diagonal/>
    </border>
    <border>
      <left style="thin">
        <color indexed="22"/>
      </left>
      <right/>
      <top style="thick">
        <color theme="0" tint="-0.34998626667073579"/>
      </top>
      <bottom style="thin">
        <color indexed="22"/>
      </bottom>
      <diagonal/>
    </border>
    <border>
      <left style="thick">
        <color theme="0" tint="-0.34998626667073579"/>
      </left>
      <right style="thin">
        <color indexed="22"/>
      </right>
      <top style="thin">
        <color indexed="22"/>
      </top>
      <bottom style="thick">
        <color theme="0" tint="-0.34998626667073579"/>
      </bottom>
      <diagonal/>
    </border>
    <border>
      <left style="thin">
        <color indexed="22"/>
      </left>
      <right style="thin">
        <color indexed="22"/>
      </right>
      <top style="thin">
        <color indexed="22"/>
      </top>
      <bottom style="thick">
        <color theme="0" tint="-0.34998626667073579"/>
      </bottom>
      <diagonal/>
    </border>
    <border>
      <left style="thin">
        <color indexed="22"/>
      </left>
      <right style="thick">
        <color theme="0" tint="-0.34998626667073579"/>
      </right>
      <top style="thin">
        <color indexed="22"/>
      </top>
      <bottom style="thick">
        <color theme="0" tint="-0.34998626667073579"/>
      </bottom>
      <diagonal/>
    </border>
    <border>
      <left/>
      <right style="thin">
        <color indexed="22"/>
      </right>
      <top style="thin">
        <color indexed="22"/>
      </top>
      <bottom style="thick">
        <color theme="0" tint="-0.34998626667073579"/>
      </bottom>
      <diagonal/>
    </border>
    <border>
      <left style="thin">
        <color indexed="22"/>
      </left>
      <right/>
      <top style="thin">
        <color indexed="22"/>
      </top>
      <bottom style="thick">
        <color theme="0" tint="-0.34998626667073579"/>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right style="thick">
        <color theme="0" tint="-0.34998626667073579"/>
      </right>
      <top/>
      <bottom style="thin">
        <color indexed="22"/>
      </bottom>
      <diagonal/>
    </border>
    <border>
      <left style="double">
        <color indexed="21"/>
      </left>
      <right style="thick">
        <color theme="0" tint="-0.34998626667073579"/>
      </right>
      <top style="double">
        <color indexed="21"/>
      </top>
      <bottom style="double">
        <color indexed="21"/>
      </bottom>
      <diagonal/>
    </border>
    <border>
      <left style="thick">
        <color theme="0" tint="-0.34998626667073579"/>
      </left>
      <right/>
      <top style="thick">
        <color theme="0" tint="-0.34998626667073579"/>
      </top>
      <bottom/>
      <diagonal/>
    </border>
    <border>
      <left style="thick">
        <color theme="0" tint="-0.34998626667073579"/>
      </left>
      <right/>
      <top/>
      <bottom/>
      <diagonal/>
    </border>
    <border>
      <left style="thick">
        <color theme="0" tint="-0.34998626667073579"/>
      </left>
      <right/>
      <top style="thin">
        <color indexed="22"/>
      </top>
      <bottom style="thin">
        <color indexed="22"/>
      </bottom>
      <diagonal/>
    </border>
    <border>
      <left style="thin">
        <color indexed="22"/>
      </left>
      <right style="thick">
        <color theme="0" tint="-0.34998626667073579"/>
      </right>
      <top style="thin">
        <color indexed="22"/>
      </top>
      <bottom/>
      <diagonal/>
    </border>
    <border>
      <left style="thin">
        <color indexed="22"/>
      </left>
      <right style="thick">
        <color theme="0" tint="-0.34998626667073579"/>
      </right>
      <top/>
      <bottom style="thin">
        <color indexed="22"/>
      </bottom>
      <diagonal/>
    </border>
    <border>
      <left/>
      <right style="thick">
        <color theme="0" tint="-0.34998626667073579"/>
      </right>
      <top/>
      <bottom/>
      <diagonal/>
    </border>
    <border>
      <left style="thick">
        <color theme="0" tint="-0.34998626667073579"/>
      </left>
      <right/>
      <top/>
      <bottom style="thin">
        <color indexed="22"/>
      </bottom>
      <diagonal/>
    </border>
    <border>
      <left style="thick">
        <color theme="0" tint="-0.34998626667073579"/>
      </left>
      <right style="thin">
        <color indexed="22"/>
      </right>
      <top style="thin">
        <color indexed="22"/>
      </top>
      <bottom/>
      <diagonal/>
    </border>
    <border>
      <left style="thick">
        <color theme="0" tint="-0.34998626667073579"/>
      </left>
      <right style="thin">
        <color indexed="22"/>
      </right>
      <top/>
      <bottom style="thin">
        <color indexed="22"/>
      </bottom>
      <diagonal/>
    </border>
    <border>
      <left/>
      <right/>
      <top style="thick">
        <color theme="0" tint="-0.34998626667073579"/>
      </top>
      <bottom style="thick">
        <color theme="0" tint="-0.34998626667073579"/>
      </bottom>
      <diagonal/>
    </border>
    <border>
      <left style="thick">
        <color theme="0" tint="-0.34998626667073579"/>
      </left>
      <right/>
      <top style="thick">
        <color theme="0" tint="-0.34998626667073579"/>
      </top>
      <bottom style="thin">
        <color indexed="22"/>
      </bottom>
      <diagonal/>
    </border>
    <border>
      <left/>
      <right/>
      <top style="thick">
        <color theme="0" tint="-0.34998626667073579"/>
      </top>
      <bottom style="thin">
        <color indexed="22"/>
      </bottom>
      <diagonal/>
    </border>
    <border>
      <left/>
      <right style="thick">
        <color theme="0" tint="-0.34998626667073579"/>
      </right>
      <top style="thick">
        <color theme="0" tint="-0.34998626667073579"/>
      </top>
      <bottom style="thin">
        <color indexed="22"/>
      </bottom>
      <diagonal/>
    </border>
    <border>
      <left style="thick">
        <color theme="0" tint="-0.34998626667073579"/>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style="thick">
        <color theme="0" tint="-0.34998626667073579"/>
      </left>
      <right style="thin">
        <color indexed="22"/>
      </right>
      <top/>
      <bottom/>
      <diagonal/>
    </border>
    <border>
      <left style="thin">
        <color indexed="22"/>
      </left>
      <right style="thin">
        <color indexed="22"/>
      </right>
      <top/>
      <bottom/>
      <diagonal/>
    </border>
    <border>
      <left style="thin">
        <color indexed="22"/>
      </left>
      <right style="thick">
        <color theme="0" tint="-0.34998626667073579"/>
      </right>
      <top/>
      <bottom/>
      <diagonal/>
    </border>
    <border>
      <left style="thin">
        <color indexed="22"/>
      </left>
      <right/>
      <top/>
      <bottom/>
      <diagonal/>
    </border>
    <border>
      <left style="thin">
        <color indexed="22"/>
      </left>
      <right style="thin">
        <color indexed="22"/>
      </right>
      <top style="thick">
        <color theme="0" tint="-0.34998626667073579"/>
      </top>
      <bottom/>
      <diagonal/>
    </border>
    <border>
      <left style="thick">
        <color theme="0" tint="-0.34998626667073579"/>
      </left>
      <right style="thin">
        <color indexed="22"/>
      </right>
      <top style="thick">
        <color theme="0" tint="-0.34998626667073579"/>
      </top>
      <bottom/>
      <diagonal/>
    </border>
    <border>
      <left style="thin">
        <color indexed="22"/>
      </left>
      <right style="thick">
        <color theme="0" tint="-0.34998626667073579"/>
      </right>
      <top style="thick">
        <color theme="0" tint="-0.34998626667073579"/>
      </top>
      <bottom/>
      <diagonal/>
    </border>
    <border>
      <left style="thick">
        <color theme="0" tint="-0.499984740745262"/>
      </left>
      <right style="thin">
        <color indexed="22"/>
      </right>
      <top style="thick">
        <color theme="0" tint="-0.499984740745262"/>
      </top>
      <bottom style="thin">
        <color indexed="22"/>
      </bottom>
      <diagonal/>
    </border>
    <border>
      <left style="thin">
        <color indexed="22"/>
      </left>
      <right style="thin">
        <color indexed="22"/>
      </right>
      <top style="thick">
        <color theme="0" tint="-0.499984740745262"/>
      </top>
      <bottom style="thin">
        <color indexed="22"/>
      </bottom>
      <diagonal/>
    </border>
    <border>
      <left style="thin">
        <color indexed="22"/>
      </left>
      <right style="thick">
        <color theme="0" tint="-0.34998626667073579"/>
      </right>
      <top style="thick">
        <color theme="0" tint="-0.499984740745262"/>
      </top>
      <bottom style="thin">
        <color indexed="22"/>
      </bottom>
      <diagonal/>
    </border>
    <border>
      <left style="thick">
        <color theme="0" tint="-0.34998626667073579"/>
      </left>
      <right/>
      <top style="thick">
        <color theme="0" tint="-0.499984740745262"/>
      </top>
      <bottom style="thick">
        <color theme="0" tint="-0.34998626667073579"/>
      </bottom>
      <diagonal/>
    </border>
    <border>
      <left/>
      <right/>
      <top style="thick">
        <color theme="0" tint="-0.499984740745262"/>
      </top>
      <bottom style="thick">
        <color theme="0" tint="-0.34998626667073579"/>
      </bottom>
      <diagonal/>
    </border>
    <border>
      <left/>
      <right style="thick">
        <color theme="0" tint="-0.34998626667073579"/>
      </right>
      <top style="thick">
        <color theme="0" tint="-0.499984740745262"/>
      </top>
      <bottom style="thick">
        <color theme="0" tint="-0.34998626667073579"/>
      </bottom>
      <diagonal/>
    </border>
    <border>
      <left style="thick">
        <color theme="0" tint="-0.499984740745262"/>
      </left>
      <right style="thin">
        <color indexed="22"/>
      </right>
      <top style="thin">
        <color indexed="22"/>
      </top>
      <bottom style="thin">
        <color indexed="22"/>
      </bottom>
      <diagonal/>
    </border>
    <border>
      <left style="thick">
        <color theme="0" tint="-0.499984740745262"/>
      </left>
      <right style="thin">
        <color indexed="22"/>
      </right>
      <top style="thin">
        <color indexed="22"/>
      </top>
      <bottom style="thick">
        <color theme="0" tint="-0.499984740745262"/>
      </bottom>
      <diagonal/>
    </border>
    <border>
      <left style="thin">
        <color indexed="22"/>
      </left>
      <right style="thin">
        <color indexed="22"/>
      </right>
      <top style="thin">
        <color indexed="22"/>
      </top>
      <bottom style="thick">
        <color theme="0" tint="-0.499984740745262"/>
      </bottom>
      <diagonal/>
    </border>
    <border>
      <left style="thin">
        <color indexed="22"/>
      </left>
      <right style="thick">
        <color theme="0" tint="-0.34998626667073579"/>
      </right>
      <top style="thin">
        <color indexed="22"/>
      </top>
      <bottom style="thick">
        <color theme="0" tint="-0.499984740745262"/>
      </bottom>
      <diagonal/>
    </border>
    <border>
      <left/>
      <right style="thin">
        <color indexed="22"/>
      </right>
      <top style="thin">
        <color indexed="22"/>
      </top>
      <bottom style="thick">
        <color theme="0" tint="-0.499984740745262"/>
      </bottom>
      <diagonal/>
    </border>
    <border>
      <left style="thin">
        <color indexed="22"/>
      </left>
      <right/>
      <top style="thin">
        <color indexed="22"/>
      </top>
      <bottom style="thick">
        <color theme="0" tint="-0.499984740745262"/>
      </bottom>
      <diagonal/>
    </border>
    <border>
      <left style="thick">
        <color theme="0" tint="-0.34998626667073579"/>
      </left>
      <right style="thin">
        <color indexed="22"/>
      </right>
      <top style="thin">
        <color indexed="22"/>
      </top>
      <bottom style="thick">
        <color theme="0" tint="-0.499984740745262"/>
      </bottom>
      <diagonal/>
    </border>
    <border>
      <left/>
      <right style="thin">
        <color indexed="22"/>
      </right>
      <top/>
      <bottom/>
      <diagonal/>
    </border>
    <border>
      <left style="thick">
        <color theme="0" tint="-0.34998626667073579"/>
      </left>
      <right style="thin">
        <color indexed="22"/>
      </right>
      <top style="thick">
        <color theme="0" tint="-0.34998626667073579"/>
      </top>
      <bottom style="thick">
        <color theme="0" tint="-0.34998626667073579"/>
      </bottom>
      <diagonal/>
    </border>
    <border>
      <left style="thin">
        <color indexed="22"/>
      </left>
      <right style="thin">
        <color indexed="22"/>
      </right>
      <top style="thick">
        <color theme="0" tint="-0.34998626667073579"/>
      </top>
      <bottom style="thick">
        <color theme="0" tint="-0.34998626667073579"/>
      </bottom>
      <diagonal/>
    </border>
    <border>
      <left style="thin">
        <color indexed="22"/>
      </left>
      <right style="thick">
        <color theme="0" tint="-0.34998626667073579"/>
      </right>
      <top style="thick">
        <color theme="0" tint="-0.34998626667073579"/>
      </top>
      <bottom style="thick">
        <color theme="0" tint="-0.34998626667073579"/>
      </bottom>
      <diagonal/>
    </border>
    <border>
      <left/>
      <right/>
      <top/>
      <bottom style="thick">
        <color theme="0" tint="-0.34998626667073579"/>
      </bottom>
      <diagonal/>
    </border>
    <border>
      <left/>
      <right/>
      <top/>
      <bottom style="thick">
        <color theme="0" tint="-0.499984740745262"/>
      </bottom>
      <diagonal/>
    </border>
    <border>
      <left/>
      <right style="thin">
        <color indexed="22"/>
      </right>
      <top/>
      <bottom style="thick">
        <color theme="0" tint="-0.34998626667073579"/>
      </bottom>
      <diagonal/>
    </border>
    <border>
      <left style="thin">
        <color indexed="22"/>
      </left>
      <right style="thin">
        <color indexed="22"/>
      </right>
      <top/>
      <bottom style="thick">
        <color theme="0" tint="-0.34998626667073579"/>
      </bottom>
      <diagonal/>
    </border>
    <border>
      <left style="thick">
        <color theme="0" tint="-0.34998626667073579"/>
      </left>
      <right style="thin">
        <color indexed="22"/>
      </right>
      <top/>
      <bottom style="thick">
        <color theme="0" tint="-0.34998626667073579"/>
      </bottom>
      <diagonal/>
    </border>
    <border>
      <left style="thin">
        <color indexed="22"/>
      </left>
      <right style="thick">
        <color theme="0" tint="-0.34998626667073579"/>
      </right>
      <top/>
      <bottom style="thick">
        <color theme="0" tint="-0.34998626667073579"/>
      </bottom>
      <diagonal/>
    </border>
    <border>
      <left style="thin">
        <color indexed="22"/>
      </left>
      <right style="thin">
        <color indexed="22"/>
      </right>
      <top style="thin">
        <color indexed="22"/>
      </top>
      <bottom style="thick">
        <color indexed="22"/>
      </bottom>
      <diagonal/>
    </border>
    <border>
      <left style="thick">
        <color theme="0" tint="-0.34998626667073579"/>
      </left>
      <right style="thin">
        <color theme="0" tint="-0.34998626667073579"/>
      </right>
      <top style="thick">
        <color theme="0" tint="-0.34998626667073579"/>
      </top>
      <bottom/>
      <diagonal/>
    </border>
    <border>
      <left style="thin">
        <color theme="0" tint="-0.34998626667073579"/>
      </left>
      <right style="thin">
        <color theme="0" tint="-0.34998626667073579"/>
      </right>
      <top style="thick">
        <color theme="0" tint="-0.34998626667073579"/>
      </top>
      <bottom/>
      <diagonal/>
    </border>
    <border>
      <left style="thin">
        <color theme="0" tint="-0.34998626667073579"/>
      </left>
      <right style="thick">
        <color theme="0" tint="-0.34998626667073579"/>
      </right>
      <top style="thick">
        <color theme="0" tint="-0.34998626667073579"/>
      </top>
      <bottom/>
      <diagonal/>
    </border>
    <border>
      <left style="thick">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ck">
        <color theme="0" tint="-0.34998626667073579"/>
      </right>
      <top/>
      <bottom style="thin">
        <color theme="0" tint="-0.34998626667073579"/>
      </bottom>
      <diagonal/>
    </border>
    <border>
      <left style="thin">
        <color theme="0" tint="-0.34998626667073579"/>
      </left>
      <right/>
      <top style="thick">
        <color theme="0" tint="-0.34998626667073579"/>
      </top>
      <bottom/>
      <diagonal/>
    </border>
    <border>
      <left style="thin">
        <color theme="0" tint="-0.34998626667073579"/>
      </left>
      <right/>
      <top/>
      <bottom style="thin">
        <color theme="0" tint="-0.34998626667073579"/>
      </bottom>
      <diagonal/>
    </border>
    <border>
      <left/>
      <right style="thin">
        <color indexed="22"/>
      </right>
      <top style="thick">
        <color theme="0" tint="-0.34998626667073579"/>
      </top>
      <bottom/>
      <diagonal/>
    </border>
    <border>
      <left style="thick">
        <color theme="0" tint="-0.34998626667073579"/>
      </left>
      <right style="thin">
        <color theme="0" tint="-0.34998626667073579"/>
      </right>
      <top/>
      <bottom style="thin">
        <color indexed="22"/>
      </bottom>
      <diagonal/>
    </border>
    <border>
      <left style="thick">
        <color theme="0" tint="-0.34998626667073579"/>
      </left>
      <right style="thin">
        <color theme="0" tint="-0.34998626667073579"/>
      </right>
      <top style="thick">
        <color theme="0" tint="-0.34998626667073579"/>
      </top>
      <bottom style="thin">
        <color theme="0" tint="-0.34998626667073579"/>
      </bottom>
      <diagonal/>
    </border>
    <border>
      <left style="thin">
        <color theme="0" tint="-0.34998626667073579"/>
      </left>
      <right style="thin">
        <color theme="0" tint="-0.34998626667073579"/>
      </right>
      <top style="thick">
        <color theme="0" tint="-0.34998626667073579"/>
      </top>
      <bottom style="thin">
        <color theme="0" tint="-0.34998626667073579"/>
      </bottom>
      <diagonal/>
    </border>
    <border>
      <left style="thin">
        <color theme="0" tint="-0.34998626667073579"/>
      </left>
      <right style="thick">
        <color theme="0" tint="-0.34998626667073579"/>
      </right>
      <top style="thick">
        <color theme="0" tint="-0.34998626667073579"/>
      </top>
      <bottom style="thin">
        <color theme="0" tint="-0.34998626667073579"/>
      </bottom>
      <diagonal/>
    </border>
    <border>
      <left style="thick">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ck">
        <color theme="0" tint="-0.34998626667073579"/>
      </right>
      <top style="thin">
        <color theme="0" tint="-0.34998626667073579"/>
      </top>
      <bottom style="thin">
        <color theme="0" tint="-0.34998626667073579"/>
      </bottom>
      <diagonal/>
    </border>
    <border>
      <left style="thick">
        <color theme="0" tint="-0.34998626667073579"/>
      </left>
      <right style="thin">
        <color theme="0" tint="-0.34998626667073579"/>
      </right>
      <top style="thin">
        <color theme="0" tint="-0.34998626667073579"/>
      </top>
      <bottom style="thick">
        <color theme="0" tint="-0.34998626667073579"/>
      </bottom>
      <diagonal/>
    </border>
    <border>
      <left style="thin">
        <color theme="0" tint="-0.34998626667073579"/>
      </left>
      <right style="thin">
        <color theme="0" tint="-0.34998626667073579"/>
      </right>
      <top style="thin">
        <color theme="0" tint="-0.34998626667073579"/>
      </top>
      <bottom style="thick">
        <color theme="0" tint="-0.34998626667073579"/>
      </bottom>
      <diagonal/>
    </border>
    <border>
      <left style="thin">
        <color theme="0" tint="-0.34998626667073579"/>
      </left>
      <right style="thick">
        <color theme="0" tint="-0.34998626667073579"/>
      </right>
      <top style="thin">
        <color theme="0" tint="-0.34998626667073579"/>
      </top>
      <bottom style="thick">
        <color theme="0" tint="-0.34998626667073579"/>
      </bottom>
      <diagonal/>
    </border>
    <border>
      <left style="thick">
        <color theme="0" tint="-0.34998626667073579"/>
      </left>
      <right style="thin">
        <color indexed="22"/>
      </right>
      <top style="thin">
        <color indexed="22"/>
      </top>
      <bottom style="thin">
        <color theme="0" tint="-0.34998626667073579"/>
      </bottom>
      <diagonal/>
    </border>
    <border>
      <left style="thin">
        <color indexed="22"/>
      </left>
      <right/>
      <top/>
      <bottom style="thin">
        <color theme="0" tint="-0.34998626667073579"/>
      </bottom>
      <diagonal/>
    </border>
    <border>
      <left/>
      <right style="thick">
        <color theme="0" tint="-0.34998626667073579"/>
      </right>
      <top/>
      <bottom style="thin">
        <color theme="0" tint="-0.34998626667073579"/>
      </bottom>
      <diagonal/>
    </border>
    <border>
      <left style="thin">
        <color indexed="22"/>
      </left>
      <right/>
      <top/>
      <bottom style="thick">
        <color theme="0" tint="-0.34998626667073579"/>
      </bottom>
      <diagonal/>
    </border>
    <border>
      <left/>
      <right style="thick">
        <color theme="0" tint="-0.34998626667073579"/>
      </right>
      <top/>
      <bottom style="thick">
        <color theme="0" tint="-0.34998626667073579"/>
      </bottom>
      <diagonal/>
    </border>
    <border>
      <left/>
      <right style="medium">
        <color theme="0" tint="-0.14999847407452621"/>
      </right>
      <top/>
      <bottom/>
      <diagonal/>
    </border>
    <border>
      <left style="medium">
        <color theme="0" tint="-0.14999847407452621"/>
      </left>
      <right/>
      <top/>
      <bottom/>
      <diagonal/>
    </border>
    <border>
      <left style="medium">
        <color theme="0" tint="-0.14999847407452621"/>
      </left>
      <right/>
      <top/>
      <bottom style="medium">
        <color theme="0" tint="-0.14996795556505021"/>
      </bottom>
      <diagonal/>
    </border>
    <border>
      <left style="medium">
        <color theme="0" tint="-0.14999847407452621"/>
      </left>
      <right style="medium">
        <color theme="0" tint="-0.14996795556505021"/>
      </right>
      <top/>
      <bottom/>
      <diagonal/>
    </border>
    <border>
      <left style="medium">
        <color theme="0" tint="-0.14999847407452621"/>
      </left>
      <right/>
      <top style="medium">
        <color theme="0" tint="-0.14996795556505021"/>
      </top>
      <bottom/>
      <diagonal/>
    </border>
    <border>
      <left style="medium">
        <color theme="0" tint="-0.14999847407452621"/>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right style="medium">
        <color theme="0" tint="-0.14999847407452621"/>
      </right>
      <top style="medium">
        <color theme="0" tint="-0.14996795556505021"/>
      </top>
      <bottom/>
      <diagonal/>
    </border>
    <border>
      <left/>
      <right style="medium">
        <color theme="0" tint="-0.499984740745262"/>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405">
    <xf numFmtId="0" fontId="0" fillId="0" borderId="0" xfId="0"/>
    <xf numFmtId="0" fontId="5" fillId="2" borderId="0" xfId="0" applyFont="1" applyFill="1" applyBorder="1" applyAlignment="1" applyProtection="1">
      <alignment vertical="center" wrapText="1"/>
      <protection hidden="1"/>
    </xf>
    <xf numFmtId="0" fontId="6" fillId="2" borderId="0" xfId="0" applyFont="1" applyFill="1" applyAlignment="1" applyProtection="1">
      <alignment vertical="center"/>
      <protection hidden="1"/>
    </xf>
    <xf numFmtId="0" fontId="7" fillId="2" borderId="0" xfId="0" applyFont="1" applyFill="1" applyBorder="1" applyAlignment="1" applyProtection="1">
      <alignment vertical="center" wrapText="1"/>
      <protection hidden="1"/>
    </xf>
    <xf numFmtId="0" fontId="8" fillId="2" borderId="0" xfId="0" applyFont="1" applyFill="1" applyBorder="1" applyAlignment="1" applyProtection="1">
      <alignment vertical="center" wrapText="1"/>
      <protection hidden="1"/>
    </xf>
    <xf numFmtId="0" fontId="8" fillId="2" borderId="0" xfId="0" applyFont="1" applyFill="1" applyBorder="1" applyAlignment="1" applyProtection="1">
      <alignment vertical="center"/>
      <protection hidden="1"/>
    </xf>
    <xf numFmtId="0" fontId="10" fillId="2" borderId="0" xfId="0" applyFont="1" applyFill="1" applyBorder="1" applyAlignment="1" applyProtection="1">
      <alignment vertical="center"/>
      <protection hidden="1"/>
    </xf>
    <xf numFmtId="0" fontId="12" fillId="2" borderId="0"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4" fontId="13" fillId="2" borderId="0" xfId="0" applyNumberFormat="1" applyFont="1" applyFill="1" applyBorder="1" applyAlignment="1" applyProtection="1">
      <alignment vertical="center" wrapText="1"/>
      <protection hidden="1"/>
    </xf>
    <xf numFmtId="0" fontId="6" fillId="2" borderId="0" xfId="0" applyFont="1" applyFill="1" applyBorder="1" applyAlignment="1" applyProtection="1">
      <alignment vertical="center"/>
      <protection hidden="1"/>
    </xf>
    <xf numFmtId="0" fontId="14" fillId="2" borderId="0" xfId="0" applyFont="1" applyFill="1" applyAlignment="1" applyProtection="1">
      <alignment vertical="center"/>
      <protection hidden="1"/>
    </xf>
    <xf numFmtId="164" fontId="6" fillId="2" borderId="0" xfId="0" applyNumberFormat="1" applyFont="1" applyFill="1" applyAlignment="1" applyProtection="1">
      <alignment vertical="center"/>
      <protection hidden="1"/>
    </xf>
    <xf numFmtId="0" fontId="7"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0" fontId="7" fillId="2" borderId="0" xfId="0" applyFont="1" applyFill="1" applyAlignment="1" applyProtection="1">
      <alignment vertical="center" wrapText="1"/>
      <protection hidden="1"/>
    </xf>
    <xf numFmtId="0" fontId="1" fillId="2" borderId="0" xfId="0" applyFont="1" applyFill="1"/>
    <xf numFmtId="0" fontId="8" fillId="2" borderId="0" xfId="0" applyFont="1" applyFill="1"/>
    <xf numFmtId="0" fontId="17" fillId="2" borderId="0" xfId="0" applyFont="1" applyFill="1" applyAlignment="1" applyProtection="1">
      <alignment wrapText="1"/>
      <protection hidden="1"/>
    </xf>
    <xf numFmtId="0" fontId="17" fillId="2" borderId="0" xfId="0" applyFont="1" applyFill="1" applyBorder="1" applyAlignment="1" applyProtection="1">
      <alignment vertical="center" wrapText="1"/>
      <protection hidden="1"/>
    </xf>
    <xf numFmtId="0" fontId="17" fillId="2" borderId="0" xfId="0" applyFont="1" applyFill="1" applyProtection="1">
      <protection hidden="1"/>
    </xf>
    <xf numFmtId="0" fontId="17" fillId="2" borderId="0" xfId="0" applyFont="1" applyFill="1" applyBorder="1" applyAlignment="1" applyProtection="1">
      <alignment wrapText="1"/>
      <protection hidden="1"/>
    </xf>
    <xf numFmtId="0" fontId="17" fillId="2" borderId="0" xfId="0" applyFont="1" applyFill="1" applyBorder="1" applyProtection="1">
      <protection hidden="1"/>
    </xf>
    <xf numFmtId="0" fontId="17" fillId="2" borderId="0" xfId="0" applyFont="1" applyFill="1" applyAlignment="1" applyProtection="1">
      <alignment horizontal="left" vertical="center"/>
      <protection hidden="1"/>
    </xf>
    <xf numFmtId="0" fontId="18" fillId="0" borderId="0" xfId="0" applyFont="1" applyFill="1" applyAlignment="1" applyProtection="1">
      <alignment wrapText="1"/>
      <protection hidden="1"/>
    </xf>
    <xf numFmtId="0" fontId="18" fillId="0" borderId="0" xfId="0" applyFont="1" applyFill="1" applyProtection="1">
      <protection hidden="1"/>
    </xf>
    <xf numFmtId="0" fontId="17" fillId="0" borderId="0" xfId="0" applyFont="1" applyFill="1" applyBorder="1" applyProtection="1">
      <protection hidden="1"/>
    </xf>
    <xf numFmtId="0" fontId="20" fillId="4" borderId="0" xfId="1" applyFont="1" applyFill="1" applyBorder="1" applyAlignment="1" applyProtection="1">
      <alignment wrapText="1"/>
      <protection hidden="1"/>
    </xf>
    <xf numFmtId="0" fontId="22" fillId="2" borderId="0" xfId="0" applyFont="1" applyFill="1" applyBorder="1" applyAlignment="1" applyProtection="1">
      <alignment vertical="center" wrapText="1"/>
      <protection hidden="1"/>
    </xf>
    <xf numFmtId="0" fontId="23" fillId="2" borderId="0" xfId="0" applyFont="1" applyFill="1" applyAlignment="1" applyProtection="1">
      <alignment vertical="center"/>
      <protection hidden="1"/>
    </xf>
    <xf numFmtId="0" fontId="22" fillId="2" borderId="0" xfId="0" applyFont="1" applyFill="1" applyBorder="1" applyAlignment="1" applyProtection="1">
      <alignment vertical="center"/>
      <protection hidden="1"/>
    </xf>
    <xf numFmtId="0" fontId="25" fillId="2" borderId="0" xfId="0" applyFont="1" applyFill="1" applyBorder="1" applyAlignment="1" applyProtection="1">
      <alignment vertical="center"/>
      <protection hidden="1"/>
    </xf>
    <xf numFmtId="0" fontId="23" fillId="2" borderId="0" xfId="0" applyFont="1" applyFill="1" applyBorder="1" applyAlignment="1" applyProtection="1">
      <alignment vertical="center"/>
      <protection hidden="1"/>
    </xf>
    <xf numFmtId="3" fontId="36" fillId="2" borderId="3" xfId="0" applyNumberFormat="1" applyFont="1" applyFill="1" applyBorder="1" applyAlignment="1" applyProtection="1">
      <alignment horizontal="center" vertical="center"/>
      <protection hidden="1"/>
    </xf>
    <xf numFmtId="0" fontId="40" fillId="4" borderId="0" xfId="0" applyFont="1" applyFill="1" applyBorder="1" applyAlignment="1" applyProtection="1">
      <alignment horizontal="right"/>
      <protection hidden="1"/>
    </xf>
    <xf numFmtId="0" fontId="17" fillId="4" borderId="0" xfId="0" applyFont="1" applyFill="1" applyBorder="1" applyAlignment="1" applyProtection="1">
      <alignment wrapText="1"/>
      <protection hidden="1"/>
    </xf>
    <xf numFmtId="0" fontId="17" fillId="4" borderId="0" xfId="0" applyFont="1" applyFill="1" applyBorder="1" applyProtection="1">
      <protection hidden="1"/>
    </xf>
    <xf numFmtId="3" fontId="37" fillId="2" borderId="3" xfId="0" applyNumberFormat="1" applyFont="1" applyFill="1" applyBorder="1" applyAlignment="1" applyProtection="1">
      <alignment horizontal="center" vertical="center"/>
      <protection hidden="1"/>
    </xf>
    <xf numFmtId="0" fontId="37" fillId="2" borderId="10" xfId="0" applyFont="1" applyFill="1" applyBorder="1" applyAlignment="1" applyProtection="1">
      <alignment horizontal="center" vertical="center" wrapText="1"/>
      <protection hidden="1"/>
    </xf>
    <xf numFmtId="0" fontId="28" fillId="2" borderId="0" xfId="0" applyFont="1" applyFill="1" applyBorder="1" applyAlignment="1" applyProtection="1">
      <alignment vertical="center" wrapText="1"/>
      <protection hidden="1"/>
    </xf>
    <xf numFmtId="0" fontId="17" fillId="2" borderId="0" xfId="0" applyFont="1" applyFill="1" applyAlignment="1" applyProtection="1">
      <alignment horizontal="left" vertical="top"/>
      <protection hidden="1"/>
    </xf>
    <xf numFmtId="0" fontId="17" fillId="2" borderId="0" xfId="0" applyFont="1" applyFill="1" applyAlignment="1" applyProtection="1">
      <alignment horizontal="left"/>
      <protection hidden="1"/>
    </xf>
    <xf numFmtId="0" fontId="20" fillId="4" borderId="11" xfId="1" applyFont="1" applyFill="1" applyBorder="1" applyAlignment="1" applyProtection="1">
      <alignment horizontal="left" wrapText="1"/>
      <protection hidden="1"/>
    </xf>
    <xf numFmtId="0" fontId="20" fillId="2" borderId="0" xfId="0" applyFont="1" applyFill="1" applyProtection="1">
      <protection hidden="1"/>
    </xf>
    <xf numFmtId="0" fontId="48" fillId="2" borderId="0" xfId="0" applyFont="1" applyFill="1" applyBorder="1" applyAlignment="1" applyProtection="1">
      <alignment vertical="center"/>
      <protection hidden="1"/>
    </xf>
    <xf numFmtId="0" fontId="50" fillId="2" borderId="0" xfId="0" applyFont="1" applyFill="1" applyProtection="1">
      <protection hidden="1"/>
    </xf>
    <xf numFmtId="0" fontId="51" fillId="2" borderId="0" xfId="0" applyFont="1" applyFill="1" applyProtection="1">
      <protection hidden="1"/>
    </xf>
    <xf numFmtId="4" fontId="30" fillId="2" borderId="1" xfId="0" applyNumberFormat="1" applyFont="1" applyFill="1" applyBorder="1" applyAlignment="1" applyProtection="1">
      <alignment vertical="center" wrapText="1"/>
      <protection hidden="1"/>
    </xf>
    <xf numFmtId="0" fontId="55" fillId="2" borderId="0" xfId="0" applyFont="1" applyFill="1" applyBorder="1" applyAlignment="1" applyProtection="1">
      <alignment vertical="center"/>
      <protection hidden="1"/>
    </xf>
    <xf numFmtId="165" fontId="1" fillId="2" borderId="0" xfId="0" applyNumberFormat="1" applyFont="1" applyFill="1"/>
    <xf numFmtId="0" fontId="33" fillId="2" borderId="18" xfId="0" applyFont="1" applyFill="1" applyBorder="1" applyAlignment="1" applyProtection="1">
      <alignment horizontal="center" vertical="center" wrapText="1"/>
      <protection hidden="1"/>
    </xf>
    <xf numFmtId="0" fontId="36" fillId="2" borderId="18" xfId="0" applyFont="1" applyFill="1" applyBorder="1" applyAlignment="1" applyProtection="1">
      <alignment horizontal="center" vertical="center"/>
      <protection hidden="1"/>
    </xf>
    <xf numFmtId="3" fontId="36" fillId="2" borderId="19" xfId="0" applyNumberFormat="1" applyFont="1" applyFill="1" applyBorder="1" applyAlignment="1" applyProtection="1">
      <alignment horizontal="center" vertical="center"/>
      <protection hidden="1"/>
    </xf>
    <xf numFmtId="0" fontId="36" fillId="2" borderId="24" xfId="0" applyFont="1" applyFill="1" applyBorder="1" applyAlignment="1" applyProtection="1">
      <alignment horizontal="center" vertical="center"/>
      <protection hidden="1"/>
    </xf>
    <xf numFmtId="3" fontId="36" fillId="2" borderId="25" xfId="0" applyNumberFormat="1" applyFont="1" applyFill="1" applyBorder="1" applyAlignment="1" applyProtection="1">
      <alignment horizontal="center" vertical="center"/>
      <protection hidden="1"/>
    </xf>
    <xf numFmtId="3" fontId="36" fillId="2" borderId="26" xfId="0" applyNumberFormat="1" applyFont="1" applyFill="1" applyBorder="1" applyAlignment="1" applyProtection="1">
      <alignment horizontal="center" vertical="center"/>
      <protection hidden="1"/>
    </xf>
    <xf numFmtId="0" fontId="44" fillId="6" borderId="32" xfId="0" applyFont="1" applyFill="1" applyBorder="1" applyAlignment="1" applyProtection="1">
      <alignment vertical="center"/>
      <protection locked="0"/>
    </xf>
    <xf numFmtId="0" fontId="26" fillId="6" borderId="32" xfId="0" applyFont="1" applyFill="1" applyBorder="1" applyAlignment="1" applyProtection="1">
      <alignment vertical="center"/>
      <protection locked="0"/>
    </xf>
    <xf numFmtId="0" fontId="37" fillId="2" borderId="18" xfId="0" applyFont="1" applyFill="1" applyBorder="1" applyAlignment="1" applyProtection="1">
      <alignment horizontal="center" vertical="center"/>
      <protection hidden="1"/>
    </xf>
    <xf numFmtId="0" fontId="37" fillId="2" borderId="24" xfId="0" applyFont="1" applyFill="1" applyBorder="1" applyAlignment="1" applyProtection="1">
      <alignment horizontal="center" vertical="center"/>
      <protection hidden="1"/>
    </xf>
    <xf numFmtId="3" fontId="37" fillId="2" borderId="25" xfId="0" applyNumberFormat="1" applyFont="1" applyFill="1" applyBorder="1" applyAlignment="1" applyProtection="1">
      <alignment horizontal="center" vertical="center"/>
      <protection hidden="1"/>
    </xf>
    <xf numFmtId="3" fontId="37" fillId="2" borderId="19" xfId="0" applyNumberFormat="1" applyFont="1" applyFill="1" applyBorder="1" applyAlignment="1" applyProtection="1">
      <alignment horizontal="center" vertical="center"/>
      <protection hidden="1"/>
    </xf>
    <xf numFmtId="3" fontId="37" fillId="2" borderId="26" xfId="0" applyNumberFormat="1" applyFont="1" applyFill="1" applyBorder="1" applyAlignment="1" applyProtection="1">
      <alignment horizontal="center" vertical="center"/>
      <protection hidden="1"/>
    </xf>
    <xf numFmtId="0" fontId="37" fillId="2" borderId="40" xfId="0" applyFont="1" applyFill="1" applyBorder="1" applyAlignment="1" applyProtection="1">
      <alignment horizontal="center" vertical="center" wrapText="1"/>
      <protection hidden="1"/>
    </xf>
    <xf numFmtId="0" fontId="37" fillId="2" borderId="36" xfId="0" applyFont="1" applyFill="1" applyBorder="1" applyAlignment="1" applyProtection="1">
      <alignment horizontal="center" vertical="center" wrapText="1"/>
      <protection hidden="1"/>
    </xf>
    <xf numFmtId="0" fontId="41" fillId="4" borderId="0" xfId="0" applyFont="1" applyFill="1" applyBorder="1" applyAlignment="1" applyProtection="1">
      <protection hidden="1"/>
    </xf>
    <xf numFmtId="0" fontId="67" fillId="4" borderId="0" xfId="0" applyFont="1" applyFill="1" applyBorder="1" applyAlignment="1" applyProtection="1">
      <protection hidden="1"/>
    </xf>
    <xf numFmtId="4" fontId="63" fillId="2" borderId="24" xfId="0" applyNumberFormat="1" applyFont="1" applyFill="1" applyBorder="1" applyAlignment="1" applyProtection="1">
      <alignment horizontal="center" vertical="center"/>
      <protection hidden="1"/>
    </xf>
    <xf numFmtId="4" fontId="63" fillId="2" borderId="25" xfId="0" applyNumberFormat="1" applyFont="1" applyFill="1" applyBorder="1" applyAlignment="1" applyProtection="1">
      <alignment horizontal="center" vertical="center"/>
      <protection hidden="1"/>
    </xf>
    <xf numFmtId="4" fontId="63" fillId="2" borderId="26" xfId="0" applyNumberFormat="1" applyFont="1" applyFill="1" applyBorder="1" applyAlignment="1" applyProtection="1">
      <alignment horizontal="center" vertical="center"/>
      <protection hidden="1"/>
    </xf>
    <xf numFmtId="4" fontId="64" fillId="5" borderId="24" xfId="0" applyNumberFormat="1" applyFont="1" applyFill="1" applyBorder="1" applyAlignment="1" applyProtection="1">
      <alignment horizontal="center" vertical="center"/>
      <protection hidden="1"/>
    </xf>
    <xf numFmtId="4" fontId="64" fillId="5" borderId="25" xfId="0" applyNumberFormat="1" applyFont="1" applyFill="1" applyBorder="1" applyAlignment="1" applyProtection="1">
      <alignment horizontal="center" vertical="center"/>
      <protection hidden="1"/>
    </xf>
    <xf numFmtId="4" fontId="64" fillId="5" borderId="26" xfId="0" applyNumberFormat="1" applyFont="1" applyFill="1" applyBorder="1" applyAlignment="1" applyProtection="1">
      <alignment horizontal="center" vertical="center"/>
      <protection hidden="1"/>
    </xf>
    <xf numFmtId="0" fontId="33" fillId="2" borderId="61" xfId="0" applyFont="1" applyFill="1" applyBorder="1" applyAlignment="1" applyProtection="1">
      <alignment horizontal="center" vertical="center" wrapText="1"/>
      <protection hidden="1"/>
    </xf>
    <xf numFmtId="0" fontId="37" fillId="2" borderId="61" xfId="0" applyFont="1" applyFill="1" applyBorder="1" applyAlignment="1" applyProtection="1">
      <alignment horizontal="center" vertical="center"/>
      <protection hidden="1"/>
    </xf>
    <xf numFmtId="0" fontId="37" fillId="2" borderId="62" xfId="0" applyFont="1" applyFill="1" applyBorder="1" applyAlignment="1" applyProtection="1">
      <alignment horizontal="center" vertical="center"/>
      <protection hidden="1"/>
    </xf>
    <xf numFmtId="3" fontId="37" fillId="2" borderId="63" xfId="0" applyNumberFormat="1" applyFont="1" applyFill="1" applyBorder="1" applyAlignment="1" applyProtection="1">
      <alignment horizontal="center" vertical="center"/>
      <protection hidden="1"/>
    </xf>
    <xf numFmtId="3" fontId="37" fillId="2" borderId="64" xfId="0" applyNumberFormat="1" applyFont="1" applyFill="1" applyBorder="1" applyAlignment="1" applyProtection="1">
      <alignment horizontal="center" vertical="center"/>
      <protection hidden="1"/>
    </xf>
    <xf numFmtId="0" fontId="56" fillId="2" borderId="0" xfId="0" applyFont="1" applyFill="1" applyBorder="1" applyAlignment="1" applyProtection="1">
      <alignment vertical="center" wrapText="1"/>
      <protection hidden="1"/>
    </xf>
    <xf numFmtId="0" fontId="72" fillId="2" borderId="0" xfId="0" applyFont="1" applyFill="1" applyBorder="1" applyAlignment="1" applyProtection="1">
      <alignment vertical="center" wrapText="1"/>
      <protection hidden="1"/>
    </xf>
    <xf numFmtId="0" fontId="72" fillId="2" borderId="0" xfId="0" applyFont="1" applyFill="1" applyBorder="1" applyAlignment="1" applyProtection="1">
      <alignment vertical="center"/>
      <protection hidden="1"/>
    </xf>
    <xf numFmtId="0" fontId="73" fillId="2" borderId="0" xfId="0" applyFont="1" applyFill="1" applyBorder="1" applyAlignment="1" applyProtection="1">
      <alignment vertical="center"/>
      <protection hidden="1"/>
    </xf>
    <xf numFmtId="0" fontId="72" fillId="2" borderId="0" xfId="0" applyFont="1" applyFill="1" applyAlignment="1" applyProtection="1">
      <alignment vertical="center"/>
      <protection hidden="1"/>
    </xf>
    <xf numFmtId="0" fontId="74" fillId="2" borderId="0" xfId="0" applyFont="1" applyFill="1" applyBorder="1" applyAlignment="1" applyProtection="1">
      <alignment vertical="center"/>
      <protection hidden="1"/>
    </xf>
    <xf numFmtId="0" fontId="33" fillId="2" borderId="0" xfId="0" applyFont="1" applyFill="1" applyBorder="1" applyAlignment="1" applyProtection="1">
      <alignment horizontal="center" vertical="center" wrapText="1"/>
      <protection hidden="1"/>
    </xf>
    <xf numFmtId="4" fontId="43" fillId="2" borderId="0" xfId="0" applyNumberFormat="1" applyFont="1" applyFill="1" applyBorder="1" applyAlignment="1" applyProtection="1">
      <alignment horizontal="right" vertical="center"/>
      <protection hidden="1"/>
    </xf>
    <xf numFmtId="0" fontId="33" fillId="2" borderId="24" xfId="0" applyFont="1" applyFill="1" applyBorder="1" applyAlignment="1" applyProtection="1">
      <alignment horizontal="center" vertical="center" wrapText="1"/>
      <protection hidden="1"/>
    </xf>
    <xf numFmtId="0" fontId="76" fillId="2" borderId="0" xfId="0" applyFont="1" applyFill="1" applyBorder="1" applyAlignment="1" applyProtection="1">
      <alignment vertical="center" wrapText="1"/>
      <protection hidden="1"/>
    </xf>
    <xf numFmtId="0" fontId="77" fillId="2" borderId="0" xfId="0" applyFont="1" applyFill="1" applyBorder="1" applyAlignment="1" applyProtection="1">
      <alignment vertical="center"/>
      <protection hidden="1"/>
    </xf>
    <xf numFmtId="0" fontId="77" fillId="2" borderId="0" xfId="0" applyFont="1" applyFill="1" applyAlignment="1" applyProtection="1">
      <alignment vertical="center"/>
      <protection hidden="1"/>
    </xf>
    <xf numFmtId="0" fontId="78" fillId="2" borderId="0" xfId="0" applyFont="1" applyFill="1" applyBorder="1" applyAlignment="1" applyProtection="1">
      <alignment vertical="center"/>
      <protection hidden="1"/>
    </xf>
    <xf numFmtId="4" fontId="63" fillId="2" borderId="28" xfId="0" applyNumberFormat="1" applyFont="1" applyFill="1" applyBorder="1" applyAlignment="1" applyProtection="1">
      <alignment horizontal="center" vertical="center"/>
      <protection hidden="1"/>
    </xf>
    <xf numFmtId="0" fontId="80" fillId="2" borderId="0" xfId="0" applyFont="1" applyFill="1" applyBorder="1" applyAlignment="1" applyProtection="1">
      <alignment vertical="center"/>
      <protection hidden="1"/>
    </xf>
    <xf numFmtId="0" fontId="44" fillId="6" borderId="32" xfId="0" applyFont="1" applyFill="1" applyBorder="1" applyAlignment="1" applyProtection="1">
      <alignment vertical="center"/>
    </xf>
    <xf numFmtId="166" fontId="36" fillId="2" borderId="18" xfId="0" applyNumberFormat="1" applyFont="1" applyFill="1" applyBorder="1" applyAlignment="1" applyProtection="1">
      <alignment vertical="center"/>
      <protection hidden="1"/>
    </xf>
    <xf numFmtId="166" fontId="36" fillId="2" borderId="3" xfId="0" applyNumberFormat="1" applyFont="1" applyFill="1" applyBorder="1" applyAlignment="1" applyProtection="1">
      <alignment vertical="center"/>
      <protection hidden="1"/>
    </xf>
    <xf numFmtId="166" fontId="36" fillId="2" borderId="19" xfId="0" applyNumberFormat="1" applyFont="1" applyFill="1" applyBorder="1" applyAlignment="1" applyProtection="1">
      <alignment vertical="center"/>
      <protection hidden="1"/>
    </xf>
    <xf numFmtId="166" fontId="36" fillId="2" borderId="17" xfId="0" applyNumberFormat="1" applyFont="1" applyFill="1" applyBorder="1" applyAlignment="1" applyProtection="1">
      <alignment vertical="center"/>
      <protection hidden="1"/>
    </xf>
    <xf numFmtId="166" fontId="36" fillId="2" borderId="16" xfId="0" applyNumberFormat="1" applyFont="1" applyFill="1" applyBorder="1" applyAlignment="1" applyProtection="1">
      <alignment vertical="center"/>
      <protection hidden="1"/>
    </xf>
    <xf numFmtId="166" fontId="81" fillId="4" borderId="3" xfId="0" applyNumberFormat="1" applyFont="1" applyFill="1" applyBorder="1" applyAlignment="1">
      <alignment horizontal="center" vertical="center"/>
    </xf>
    <xf numFmtId="166" fontId="36" fillId="2" borderId="24" xfId="0" applyNumberFormat="1" applyFont="1" applyFill="1" applyBorder="1" applyAlignment="1" applyProtection="1">
      <alignment vertical="center"/>
      <protection hidden="1"/>
    </xf>
    <xf numFmtId="166" fontId="36" fillId="2" borderId="25" xfId="0" applyNumberFormat="1" applyFont="1" applyFill="1" applyBorder="1" applyAlignment="1" applyProtection="1">
      <alignment vertical="center"/>
      <protection hidden="1"/>
    </xf>
    <xf numFmtId="166" fontId="36" fillId="2" borderId="26" xfId="0" applyNumberFormat="1" applyFont="1" applyFill="1" applyBorder="1" applyAlignment="1" applyProtection="1">
      <alignment vertical="center"/>
      <protection hidden="1"/>
    </xf>
    <xf numFmtId="166" fontId="36" fillId="2" borderId="27" xfId="0" applyNumberFormat="1" applyFont="1" applyFill="1" applyBorder="1" applyAlignment="1" applyProtection="1">
      <alignment vertical="center"/>
      <protection hidden="1"/>
    </xf>
    <xf numFmtId="166" fontId="36" fillId="2" borderId="28" xfId="0" applyNumberFormat="1" applyFont="1" applyFill="1" applyBorder="1" applyAlignment="1" applyProtection="1">
      <alignment vertical="center"/>
      <protection hidden="1"/>
    </xf>
    <xf numFmtId="166" fontId="81" fillId="4" borderId="78" xfId="0" applyNumberFormat="1" applyFont="1" applyFill="1" applyBorder="1" applyAlignment="1">
      <alignment horizontal="center" vertical="center"/>
    </xf>
    <xf numFmtId="166" fontId="37" fillId="0" borderId="17" xfId="0" applyNumberFormat="1" applyFont="1" applyBorder="1" applyAlignment="1">
      <alignment horizontal="right"/>
    </xf>
    <xf numFmtId="166" fontId="37" fillId="0" borderId="3" xfId="0" applyNumberFormat="1" applyFont="1" applyBorder="1" applyAlignment="1">
      <alignment horizontal="right"/>
    </xf>
    <xf numFmtId="166" fontId="37" fillId="0" borderId="19" xfId="0" applyNumberFormat="1" applyFont="1" applyBorder="1" applyAlignment="1">
      <alignment horizontal="right"/>
    </xf>
    <xf numFmtId="166" fontId="37" fillId="0" borderId="18" xfId="0" applyNumberFormat="1" applyFont="1" applyBorder="1" applyAlignment="1">
      <alignment horizontal="right"/>
    </xf>
    <xf numFmtId="166" fontId="37" fillId="0" borderId="16" xfId="0" applyNumberFormat="1" applyFont="1" applyBorder="1" applyAlignment="1">
      <alignment horizontal="right"/>
    </xf>
    <xf numFmtId="166" fontId="37" fillId="2" borderId="40" xfId="0" applyNumberFormat="1" applyFont="1" applyFill="1" applyBorder="1" applyAlignment="1" applyProtection="1">
      <alignment horizontal="right" vertical="center"/>
      <protection hidden="1"/>
    </xf>
    <xf numFmtId="166" fontId="37" fillId="2" borderId="10" xfId="0" applyNumberFormat="1" applyFont="1" applyFill="1" applyBorder="1" applyAlignment="1" applyProtection="1">
      <alignment horizontal="right" vertical="center"/>
      <protection hidden="1"/>
    </xf>
    <xf numFmtId="166" fontId="37" fillId="2" borderId="36" xfId="0" applyNumberFormat="1" applyFont="1" applyFill="1" applyBorder="1" applyAlignment="1" applyProtection="1">
      <alignment horizontal="right" vertical="center"/>
      <protection hidden="1"/>
    </xf>
    <xf numFmtId="166" fontId="37" fillId="2" borderId="27" xfId="0" applyNumberFormat="1" applyFont="1" applyFill="1" applyBorder="1" applyAlignment="1" applyProtection="1">
      <alignment horizontal="right" vertical="center"/>
      <protection hidden="1"/>
    </xf>
    <xf numFmtId="166" fontId="37" fillId="2" borderId="25" xfId="0" applyNumberFormat="1" applyFont="1" applyFill="1" applyBorder="1" applyAlignment="1" applyProtection="1">
      <alignment horizontal="right" vertical="center"/>
      <protection hidden="1"/>
    </xf>
    <xf numFmtId="166" fontId="37" fillId="2" borderId="26" xfId="0" applyNumberFormat="1" applyFont="1" applyFill="1" applyBorder="1" applyAlignment="1" applyProtection="1">
      <alignment horizontal="right" vertical="center"/>
      <protection hidden="1"/>
    </xf>
    <xf numFmtId="166" fontId="37" fillId="2" borderId="24" xfId="0" applyNumberFormat="1" applyFont="1" applyFill="1" applyBorder="1" applyAlignment="1" applyProtection="1">
      <alignment horizontal="right" vertical="center"/>
      <protection hidden="1"/>
    </xf>
    <xf numFmtId="166" fontId="37" fillId="2" borderId="28" xfId="0" applyNumberFormat="1" applyFont="1" applyFill="1" applyBorder="1" applyAlignment="1" applyProtection="1">
      <alignment horizontal="right" vertical="center"/>
      <protection hidden="1"/>
    </xf>
    <xf numFmtId="166" fontId="37" fillId="2" borderId="27" xfId="0" applyNumberFormat="1" applyFont="1" applyFill="1" applyBorder="1" applyAlignment="1" applyProtection="1">
      <alignment vertical="center"/>
      <protection hidden="1"/>
    </xf>
    <xf numFmtId="166" fontId="37" fillId="2" borderId="25" xfId="0" applyNumberFormat="1" applyFont="1" applyFill="1" applyBorder="1" applyAlignment="1" applyProtection="1">
      <alignment vertical="center"/>
      <protection hidden="1"/>
    </xf>
    <xf numFmtId="166" fontId="37" fillId="2" borderId="26" xfId="0" applyNumberFormat="1" applyFont="1" applyFill="1" applyBorder="1" applyAlignment="1" applyProtection="1">
      <alignment vertical="center"/>
      <protection hidden="1"/>
    </xf>
    <xf numFmtId="166" fontId="37" fillId="2" borderId="28" xfId="0" applyNumberFormat="1" applyFont="1" applyFill="1" applyBorder="1" applyAlignment="1" applyProtection="1">
      <alignment vertical="center"/>
      <protection hidden="1"/>
    </xf>
    <xf numFmtId="166" fontId="37" fillId="2" borderId="24" xfId="0" applyNumberFormat="1" applyFont="1" applyFill="1" applyBorder="1" applyAlignment="1" applyProtection="1">
      <alignment vertical="center"/>
      <protection hidden="1"/>
    </xf>
    <xf numFmtId="166" fontId="37" fillId="2" borderId="67" xfId="0" applyNumberFormat="1" applyFont="1" applyFill="1" applyBorder="1" applyAlignment="1" applyProtection="1">
      <alignment vertical="center"/>
      <protection hidden="1"/>
    </xf>
    <xf numFmtId="166" fontId="37" fillId="2" borderId="63" xfId="0" applyNumberFormat="1" applyFont="1" applyFill="1" applyBorder="1" applyAlignment="1" applyProtection="1">
      <alignment vertical="center"/>
      <protection hidden="1"/>
    </xf>
    <xf numFmtId="166" fontId="37" fillId="2" borderId="64" xfId="0" applyNumberFormat="1" applyFont="1" applyFill="1" applyBorder="1" applyAlignment="1" applyProtection="1">
      <alignment vertical="center"/>
      <protection hidden="1"/>
    </xf>
    <xf numFmtId="166" fontId="37" fillId="2" borderId="65" xfId="0" applyNumberFormat="1" applyFont="1" applyFill="1" applyBorder="1" applyAlignment="1" applyProtection="1">
      <alignment vertical="center"/>
      <protection hidden="1"/>
    </xf>
    <xf numFmtId="166" fontId="37" fillId="2" borderId="17" xfId="0" applyNumberFormat="1" applyFont="1" applyFill="1" applyBorder="1" applyAlignment="1" applyProtection="1">
      <alignment vertical="center"/>
      <protection hidden="1"/>
    </xf>
    <xf numFmtId="166" fontId="37" fillId="2" borderId="3" xfId="0" applyNumberFormat="1" applyFont="1" applyFill="1" applyBorder="1" applyAlignment="1" applyProtection="1">
      <alignment vertical="center"/>
      <protection hidden="1"/>
    </xf>
    <xf numFmtId="166" fontId="37" fillId="2" borderId="19" xfId="0" applyNumberFormat="1" applyFont="1" applyFill="1" applyBorder="1" applyAlignment="1" applyProtection="1">
      <alignment vertical="center"/>
      <protection hidden="1"/>
    </xf>
    <xf numFmtId="166" fontId="37" fillId="2" borderId="16" xfId="0" applyNumberFormat="1" applyFont="1" applyFill="1" applyBorder="1" applyAlignment="1" applyProtection="1">
      <alignment vertical="center"/>
      <protection hidden="1"/>
    </xf>
    <xf numFmtId="166" fontId="37" fillId="2" borderId="18" xfId="0" applyNumberFormat="1" applyFont="1" applyFill="1" applyBorder="1" applyAlignment="1" applyProtection="1">
      <alignment vertical="center"/>
      <protection hidden="1"/>
    </xf>
    <xf numFmtId="166" fontId="37" fillId="2" borderId="66" xfId="0" applyNumberFormat="1" applyFont="1" applyFill="1" applyBorder="1" applyAlignment="1" applyProtection="1">
      <alignment vertical="center"/>
      <protection hidden="1"/>
    </xf>
    <xf numFmtId="167" fontId="55" fillId="2" borderId="0" xfId="0" applyNumberFormat="1" applyFont="1" applyFill="1" applyBorder="1" applyAlignment="1" applyProtection="1">
      <alignment vertical="center"/>
      <protection hidden="1"/>
    </xf>
    <xf numFmtId="166" fontId="36" fillId="2" borderId="41" xfId="0" applyNumberFormat="1" applyFont="1" applyFill="1" applyBorder="1" applyAlignment="1" applyProtection="1">
      <alignment vertical="center"/>
      <protection hidden="1"/>
    </xf>
    <xf numFmtId="166" fontId="36" fillId="2" borderId="14" xfId="0" applyNumberFormat="1" applyFont="1" applyFill="1" applyBorder="1" applyAlignment="1" applyProtection="1">
      <alignment vertical="center"/>
      <protection hidden="1"/>
    </xf>
    <xf numFmtId="166" fontId="36" fillId="2" borderId="37" xfId="0" applyNumberFormat="1" applyFont="1" applyFill="1" applyBorder="1" applyAlignment="1" applyProtection="1">
      <alignment vertical="center"/>
      <protection hidden="1"/>
    </xf>
    <xf numFmtId="166" fontId="36" fillId="2" borderId="12" xfId="0" applyNumberFormat="1" applyFont="1" applyFill="1" applyBorder="1" applyAlignment="1" applyProtection="1">
      <alignment vertical="center"/>
      <protection hidden="1"/>
    </xf>
    <xf numFmtId="0" fontId="28" fillId="2" borderId="72" xfId="0" applyFont="1" applyFill="1" applyBorder="1" applyAlignment="1" applyProtection="1">
      <alignment wrapText="1"/>
      <protection hidden="1"/>
    </xf>
    <xf numFmtId="0" fontId="28" fillId="2" borderId="72" xfId="0" applyFont="1" applyFill="1" applyBorder="1" applyAlignment="1" applyProtection="1">
      <alignment horizontal="left" vertical="center" wrapText="1"/>
      <protection hidden="1"/>
    </xf>
    <xf numFmtId="4" fontId="73" fillId="2" borderId="0" xfId="0" applyNumberFormat="1" applyFont="1" applyFill="1" applyBorder="1" applyAlignment="1" applyProtection="1">
      <alignment horizontal="right" vertical="center"/>
      <protection hidden="1"/>
    </xf>
    <xf numFmtId="166" fontId="37" fillId="2" borderId="92" xfId="0" applyNumberFormat="1" applyFont="1" applyFill="1" applyBorder="1" applyAlignment="1" applyProtection="1">
      <alignment vertical="center"/>
      <protection hidden="1"/>
    </xf>
    <xf numFmtId="166" fontId="37" fillId="2" borderId="93" xfId="0" applyNumberFormat="1" applyFont="1" applyFill="1" applyBorder="1" applyAlignment="1" applyProtection="1">
      <alignment vertical="center"/>
      <protection hidden="1"/>
    </xf>
    <xf numFmtId="166" fontId="37" fillId="2" borderId="94" xfId="0" applyNumberFormat="1" applyFont="1" applyFill="1" applyBorder="1" applyAlignment="1" applyProtection="1">
      <alignment vertical="center"/>
      <protection hidden="1"/>
    </xf>
    <xf numFmtId="166" fontId="37" fillId="2" borderId="95" xfId="0" applyNumberFormat="1" applyFont="1" applyFill="1" applyBorder="1" applyAlignment="1" applyProtection="1">
      <alignment vertical="center"/>
      <protection hidden="1"/>
    </xf>
    <xf numFmtId="166" fontId="37" fillId="2" borderId="96" xfId="0" applyNumberFormat="1" applyFont="1" applyFill="1" applyBorder="1" applyAlignment="1" applyProtection="1">
      <alignment vertical="center"/>
      <protection hidden="1"/>
    </xf>
    <xf numFmtId="166" fontId="37" fillId="2" borderId="97" xfId="0" applyNumberFormat="1" applyFont="1" applyFill="1" applyBorder="1" applyAlignment="1" applyProtection="1">
      <alignment vertical="center"/>
      <protection hidden="1"/>
    </xf>
    <xf numFmtId="4" fontId="63" fillId="2" borderId="95" xfId="0" applyNumberFormat="1" applyFont="1" applyFill="1" applyBorder="1" applyAlignment="1" applyProtection="1">
      <alignment horizontal="center" vertical="center"/>
      <protection hidden="1"/>
    </xf>
    <xf numFmtId="4" fontId="63" fillId="2" borderId="96" xfId="0" applyNumberFormat="1" applyFont="1" applyFill="1" applyBorder="1" applyAlignment="1" applyProtection="1">
      <alignment horizontal="center" vertical="center"/>
      <protection hidden="1"/>
    </xf>
    <xf numFmtId="4" fontId="63" fillId="2" borderId="97" xfId="0" applyNumberFormat="1"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3" fontId="36" fillId="2" borderId="0" xfId="0" applyNumberFormat="1" applyFont="1" applyFill="1" applyBorder="1" applyAlignment="1" applyProtection="1">
      <alignment horizontal="center" vertical="center"/>
      <protection hidden="1"/>
    </xf>
    <xf numFmtId="166" fontId="36" fillId="2" borderId="0" xfId="0" applyNumberFormat="1" applyFont="1" applyFill="1" applyBorder="1" applyAlignment="1" applyProtection="1">
      <alignment vertical="center"/>
      <protection hidden="1"/>
    </xf>
    <xf numFmtId="0" fontId="36" fillId="2" borderId="41" xfId="0" applyFont="1" applyFill="1" applyBorder="1" applyAlignment="1" applyProtection="1">
      <alignment horizontal="center" vertical="center"/>
      <protection hidden="1"/>
    </xf>
    <xf numFmtId="3" fontId="36" fillId="2" borderId="14" xfId="0" applyNumberFormat="1" applyFont="1" applyFill="1" applyBorder="1" applyAlignment="1" applyProtection="1">
      <alignment horizontal="center" vertical="center"/>
      <protection hidden="1"/>
    </xf>
    <xf numFmtId="3" fontId="36" fillId="2" borderId="37" xfId="0" applyNumberFormat="1" applyFont="1" applyFill="1" applyBorder="1" applyAlignment="1" applyProtection="1">
      <alignment horizontal="center" vertical="center"/>
      <protection hidden="1"/>
    </xf>
    <xf numFmtId="0" fontId="33" fillId="2" borderId="98" xfId="0" applyFont="1" applyFill="1" applyBorder="1" applyAlignment="1" applyProtection="1">
      <alignment horizontal="center" vertical="center" wrapText="1"/>
      <protection hidden="1"/>
    </xf>
    <xf numFmtId="0" fontId="53" fillId="0" borderId="0" xfId="0" applyFont="1" applyAlignment="1">
      <alignment horizontal="left" vertical="center" wrapText="1"/>
    </xf>
    <xf numFmtId="0" fontId="41" fillId="4" borderId="0" xfId="0" applyFont="1" applyFill="1" applyBorder="1" applyAlignment="1" applyProtection="1">
      <alignment horizontal="left" wrapText="1"/>
      <protection hidden="1"/>
    </xf>
    <xf numFmtId="0" fontId="88" fillId="4" borderId="0" xfId="0" applyFont="1" applyFill="1" applyBorder="1" applyAlignment="1" applyProtection="1">
      <alignment horizontal="left" vertical="top" wrapText="1"/>
      <protection hidden="1"/>
    </xf>
    <xf numFmtId="0" fontId="17" fillId="2" borderId="103" xfId="0" applyFont="1" applyFill="1" applyBorder="1" applyAlignment="1" applyProtection="1">
      <alignment wrapText="1"/>
      <protection hidden="1"/>
    </xf>
    <xf numFmtId="0" fontId="17" fillId="2" borderId="103" xfId="0" applyFont="1" applyFill="1" applyBorder="1" applyProtection="1">
      <protection hidden="1"/>
    </xf>
    <xf numFmtId="0" fontId="16" fillId="4" borderId="105" xfId="1" applyFont="1" applyFill="1" applyBorder="1" applyAlignment="1" applyProtection="1">
      <alignment horizontal="left"/>
      <protection hidden="1"/>
    </xf>
    <xf numFmtId="0" fontId="17" fillId="2" borderId="103" xfId="0" applyFont="1" applyFill="1" applyBorder="1" applyAlignment="1" applyProtection="1">
      <alignment horizontal="left"/>
      <protection hidden="1"/>
    </xf>
    <xf numFmtId="0" fontId="16" fillId="4" borderId="104" xfId="1" applyFont="1" applyFill="1" applyBorder="1" applyAlignment="1" applyProtection="1">
      <alignment horizontal="right"/>
      <protection hidden="1"/>
    </xf>
    <xf numFmtId="0" fontId="17" fillId="2" borderId="103" xfId="0" applyFont="1" applyFill="1" applyBorder="1" applyAlignment="1" applyProtection="1">
      <alignment horizontal="left" vertical="center"/>
      <protection hidden="1"/>
    </xf>
    <xf numFmtId="0" fontId="20" fillId="4" borderId="106" xfId="1" applyFont="1" applyFill="1" applyBorder="1" applyAlignment="1" applyProtection="1">
      <alignment horizontal="left" vertical="top" wrapText="1"/>
    </xf>
    <xf numFmtId="0" fontId="20" fillId="4" borderId="104" xfId="1" applyFont="1" applyFill="1" applyBorder="1" applyAlignment="1" applyProtection="1">
      <alignment horizontal="left" vertical="top" wrapText="1"/>
    </xf>
    <xf numFmtId="0" fontId="17" fillId="2" borderId="103" xfId="0" applyFont="1" applyFill="1" applyBorder="1" applyAlignment="1" applyProtection="1">
      <alignment horizontal="left" vertical="top"/>
      <protection hidden="1"/>
    </xf>
    <xf numFmtId="0" fontId="91" fillId="4" borderId="108" xfId="1" applyFont="1" applyFill="1" applyBorder="1" applyAlignment="1" applyProtection="1">
      <alignment horizontal="left" vertical="center"/>
      <protection hidden="1"/>
    </xf>
    <xf numFmtId="0" fontId="17" fillId="2" borderId="109" xfId="0" applyFont="1" applyFill="1" applyBorder="1" applyProtection="1">
      <protection hidden="1"/>
    </xf>
    <xf numFmtId="0" fontId="20" fillId="4" borderId="103" xfId="1" applyFont="1" applyFill="1" applyBorder="1" applyAlignment="1" applyProtection="1">
      <alignment horizontal="left" vertical="top" wrapText="1"/>
    </xf>
    <xf numFmtId="0" fontId="20" fillId="2" borderId="111" xfId="0" applyFont="1" applyFill="1" applyBorder="1" applyProtection="1">
      <protection hidden="1"/>
    </xf>
    <xf numFmtId="4" fontId="30" fillId="2" borderId="103" xfId="0" applyNumberFormat="1" applyFont="1" applyFill="1" applyBorder="1" applyAlignment="1" applyProtection="1">
      <alignment horizontal="center" vertical="center" wrapText="1"/>
      <protection hidden="1"/>
    </xf>
    <xf numFmtId="4" fontId="30" fillId="2" borderId="110" xfId="0" applyNumberFormat="1" applyFont="1" applyFill="1" applyBorder="1" applyAlignment="1" applyProtection="1">
      <alignment horizontal="center" vertical="center" wrapText="1"/>
      <protection hidden="1"/>
    </xf>
    <xf numFmtId="0" fontId="0" fillId="0" borderId="110" xfId="0" applyBorder="1"/>
    <xf numFmtId="0" fontId="54" fillId="0" borderId="0" xfId="0" applyFont="1" applyAlignment="1">
      <alignment horizontal="left" vertical="center" wrapText="1"/>
    </xf>
    <xf numFmtId="0" fontId="52" fillId="2" borderId="0" xfId="0" applyFont="1" applyFill="1" applyAlignment="1" applyProtection="1">
      <alignment horizontal="left" wrapText="1"/>
      <protection hidden="1"/>
    </xf>
    <xf numFmtId="0" fontId="49" fillId="2" borderId="2" xfId="0" applyFont="1" applyFill="1" applyBorder="1" applyAlignment="1" applyProtection="1">
      <alignment horizontal="left"/>
      <protection hidden="1"/>
    </xf>
    <xf numFmtId="0" fontId="91" fillId="4" borderId="107" xfId="1" applyFont="1" applyFill="1" applyBorder="1" applyAlignment="1" applyProtection="1">
      <alignment horizontal="left" vertical="center"/>
      <protection hidden="1"/>
    </xf>
    <xf numFmtId="0" fontId="91" fillId="4" borderId="114" xfId="1" applyFont="1" applyFill="1" applyBorder="1" applyAlignment="1" applyProtection="1">
      <alignment horizontal="left" vertical="center"/>
      <protection hidden="1"/>
    </xf>
    <xf numFmtId="0" fontId="91" fillId="4" borderId="112" xfId="1" applyFont="1" applyFill="1" applyBorder="1" applyAlignment="1" applyProtection="1">
      <alignment horizontal="left" vertical="center"/>
      <protection hidden="1"/>
    </xf>
    <xf numFmtId="0" fontId="91" fillId="4" borderId="113" xfId="1" applyFont="1" applyFill="1" applyBorder="1" applyAlignment="1" applyProtection="1">
      <alignment horizontal="left" vertical="center"/>
      <protection hidden="1"/>
    </xf>
    <xf numFmtId="0" fontId="17" fillId="2" borderId="104" xfId="0" applyFont="1" applyFill="1" applyBorder="1" applyAlignment="1" applyProtection="1">
      <alignment horizontal="center"/>
      <protection hidden="1"/>
    </xf>
    <xf numFmtId="0" fontId="17" fillId="2" borderId="103" xfId="0" applyFont="1" applyFill="1" applyBorder="1" applyAlignment="1" applyProtection="1">
      <alignment horizontal="center"/>
      <protection hidden="1"/>
    </xf>
    <xf numFmtId="4" fontId="30" fillId="2" borderId="0" xfId="0" applyNumberFormat="1" applyFont="1" applyFill="1" applyBorder="1" applyAlignment="1" applyProtection="1">
      <alignment horizontal="center" vertical="center" wrapText="1"/>
      <protection hidden="1"/>
    </xf>
    <xf numFmtId="0" fontId="17" fillId="2" borderId="0" xfId="0" applyFont="1" applyFill="1" applyBorder="1" applyAlignment="1" applyProtection="1">
      <alignment horizontal="center"/>
      <protection hidden="1"/>
    </xf>
    <xf numFmtId="0" fontId="42" fillId="5" borderId="104" xfId="0" applyFont="1" applyFill="1" applyBorder="1" applyAlignment="1" applyProtection="1">
      <alignment horizontal="center" vertical="center"/>
      <protection hidden="1"/>
    </xf>
    <xf numFmtId="0" fontId="42" fillId="5" borderId="115" xfId="0" applyFont="1" applyFill="1" applyBorder="1" applyAlignment="1" applyProtection="1">
      <alignment horizontal="center" vertical="center"/>
      <protection hidden="1"/>
    </xf>
    <xf numFmtId="0" fontId="91" fillId="4" borderId="103" xfId="1" applyFont="1" applyFill="1" applyBorder="1" applyAlignment="1" applyProtection="1">
      <alignment horizontal="left" vertical="center"/>
      <protection hidden="1"/>
    </xf>
    <xf numFmtId="4" fontId="27" fillId="2" borderId="13" xfId="0" applyNumberFormat="1" applyFont="1" applyFill="1" applyBorder="1" applyAlignment="1" applyProtection="1">
      <alignment horizontal="right" vertical="center"/>
      <protection hidden="1"/>
    </xf>
    <xf numFmtId="4" fontId="27" fillId="2" borderId="17" xfId="0" applyNumberFormat="1" applyFont="1" applyFill="1" applyBorder="1" applyAlignment="1" applyProtection="1">
      <alignment horizontal="right" vertical="center"/>
      <protection hidden="1"/>
    </xf>
    <xf numFmtId="4" fontId="27" fillId="2" borderId="37" xfId="0" applyNumberFormat="1" applyFont="1" applyFill="1" applyBorder="1" applyAlignment="1" applyProtection="1">
      <alignment horizontal="right" vertical="center"/>
      <protection hidden="1"/>
    </xf>
    <xf numFmtId="4" fontId="27" fillId="2" borderId="19" xfId="0" applyNumberFormat="1" applyFont="1" applyFill="1" applyBorder="1" applyAlignment="1" applyProtection="1">
      <alignment horizontal="right" vertical="center"/>
      <protection hidden="1"/>
    </xf>
    <xf numFmtId="0" fontId="87" fillId="2" borderId="18" xfId="0" applyFont="1" applyFill="1" applyBorder="1" applyAlignment="1" applyProtection="1">
      <alignment horizontal="right" vertical="center" wrapText="1"/>
      <protection hidden="1"/>
    </xf>
    <xf numFmtId="0" fontId="87" fillId="2" borderId="3" xfId="0" applyFont="1" applyFill="1" applyBorder="1" applyAlignment="1" applyProtection="1">
      <alignment horizontal="right" vertical="center" wrapText="1"/>
      <protection hidden="1"/>
    </xf>
    <xf numFmtId="4" fontId="21" fillId="2" borderId="34" xfId="0" applyNumberFormat="1" applyFont="1" applyFill="1" applyBorder="1" applyAlignment="1" applyProtection="1">
      <alignment horizontal="right" vertical="center"/>
      <protection hidden="1"/>
    </xf>
    <xf numFmtId="4" fontId="19" fillId="5" borderId="37" xfId="0" applyNumberFormat="1" applyFont="1" applyFill="1" applyBorder="1" applyAlignment="1" applyProtection="1">
      <alignment horizontal="right" vertical="center"/>
      <protection hidden="1"/>
    </xf>
    <xf numFmtId="4" fontId="19" fillId="5" borderId="19" xfId="0" applyNumberFormat="1" applyFont="1" applyFill="1" applyBorder="1" applyAlignment="1" applyProtection="1">
      <alignment horizontal="right" vertical="center"/>
      <protection hidden="1"/>
    </xf>
    <xf numFmtId="4" fontId="19" fillId="5" borderId="14" xfId="0" applyNumberFormat="1" applyFont="1" applyFill="1" applyBorder="1" applyAlignment="1" applyProtection="1">
      <alignment horizontal="right" vertical="center"/>
      <protection hidden="1"/>
    </xf>
    <xf numFmtId="4" fontId="19" fillId="5" borderId="3" xfId="0" applyNumberFormat="1" applyFont="1" applyFill="1" applyBorder="1" applyAlignment="1" applyProtection="1">
      <alignment horizontal="right" vertical="center"/>
      <protection hidden="1"/>
    </xf>
    <xf numFmtId="4" fontId="19" fillId="5" borderId="41" xfId="0" applyNumberFormat="1" applyFont="1" applyFill="1" applyBorder="1" applyAlignment="1" applyProtection="1">
      <alignment horizontal="right" vertical="center"/>
      <protection hidden="1"/>
    </xf>
    <xf numFmtId="4" fontId="19" fillId="5" borderId="18" xfId="0" applyNumberFormat="1" applyFont="1" applyFill="1" applyBorder="1" applyAlignment="1" applyProtection="1">
      <alignment horizontal="right" vertical="center"/>
      <protection hidden="1"/>
    </xf>
    <xf numFmtId="4" fontId="27" fillId="2" borderId="12" xfId="0" applyNumberFormat="1" applyFont="1" applyFill="1" applyBorder="1" applyAlignment="1" applyProtection="1">
      <alignment horizontal="right" vertical="center"/>
      <protection hidden="1"/>
    </xf>
    <xf numFmtId="4" fontId="27" fillId="2" borderId="16" xfId="0" applyNumberFormat="1" applyFont="1" applyFill="1" applyBorder="1" applyAlignment="1" applyProtection="1">
      <alignment horizontal="right" vertical="center"/>
      <protection hidden="1"/>
    </xf>
    <xf numFmtId="0" fontId="58" fillId="2" borderId="0" xfId="0" applyFont="1" applyFill="1" applyBorder="1" applyAlignment="1" applyProtection="1">
      <alignment horizontal="left" vertical="center" wrapText="1"/>
      <protection hidden="1"/>
    </xf>
    <xf numFmtId="4" fontId="31" fillId="2" borderId="0" xfId="0" applyNumberFormat="1" applyFont="1" applyFill="1" applyBorder="1" applyAlignment="1" applyProtection="1">
      <alignment horizontal="center" vertical="center" wrapText="1"/>
      <protection hidden="1"/>
    </xf>
    <xf numFmtId="0" fontId="82" fillId="2" borderId="20" xfId="0" applyFont="1" applyFill="1" applyBorder="1" applyAlignment="1" applyProtection="1">
      <alignment horizontal="left" vertical="center" wrapText="1"/>
      <protection hidden="1"/>
    </xf>
    <xf numFmtId="0" fontId="82" fillId="2" borderId="21" xfId="0" applyFont="1" applyFill="1" applyBorder="1" applyAlignment="1" applyProtection="1">
      <alignment horizontal="left" vertical="center" wrapText="1"/>
      <protection hidden="1"/>
    </xf>
    <xf numFmtId="0" fontId="82" fillId="2" borderId="22" xfId="0" applyFont="1" applyFill="1" applyBorder="1" applyAlignment="1" applyProtection="1">
      <alignment horizontal="left" vertical="center" wrapText="1"/>
      <protection hidden="1"/>
    </xf>
    <xf numFmtId="0" fontId="82" fillId="2" borderId="18" xfId="0" applyFont="1" applyFill="1" applyBorder="1" applyAlignment="1" applyProtection="1">
      <alignment horizontal="left" vertical="center" wrapText="1"/>
      <protection hidden="1"/>
    </xf>
    <xf numFmtId="0" fontId="82" fillId="2" borderId="3" xfId="0" applyFont="1" applyFill="1" applyBorder="1" applyAlignment="1" applyProtection="1">
      <alignment horizontal="left" vertical="center" wrapText="1"/>
      <protection hidden="1"/>
    </xf>
    <xf numFmtId="0" fontId="82" fillId="2" borderId="19" xfId="0" applyFont="1" applyFill="1" applyBorder="1" applyAlignment="1" applyProtection="1">
      <alignment horizontal="left" vertical="center" wrapText="1"/>
      <protection hidden="1"/>
    </xf>
    <xf numFmtId="4" fontId="61" fillId="2" borderId="69" xfId="0" applyNumberFormat="1" applyFont="1" applyFill="1" applyBorder="1" applyAlignment="1" applyProtection="1">
      <alignment horizontal="center" vertical="center" wrapText="1"/>
      <protection hidden="1"/>
    </xf>
    <xf numFmtId="4" fontId="61" fillId="2" borderId="70" xfId="0" applyNumberFormat="1" applyFont="1" applyFill="1" applyBorder="1" applyAlignment="1" applyProtection="1">
      <alignment horizontal="center" vertical="center" wrapText="1"/>
      <protection hidden="1"/>
    </xf>
    <xf numFmtId="4" fontId="61" fillId="2" borderId="71" xfId="0" applyNumberFormat="1" applyFont="1" applyFill="1" applyBorder="1" applyAlignment="1" applyProtection="1">
      <alignment horizontal="center" vertical="center" wrapText="1"/>
      <protection hidden="1"/>
    </xf>
    <xf numFmtId="4" fontId="62" fillId="5" borderId="33" xfId="0" applyNumberFormat="1" applyFont="1" applyFill="1" applyBorder="1" applyAlignment="1" applyProtection="1">
      <alignment horizontal="center" vertical="center" wrapText="1"/>
      <protection hidden="1"/>
    </xf>
    <xf numFmtId="4" fontId="62" fillId="5" borderId="29" xfId="0" applyNumberFormat="1" applyFont="1" applyFill="1" applyBorder="1" applyAlignment="1" applyProtection="1">
      <alignment horizontal="center" vertical="center" wrapText="1"/>
      <protection hidden="1"/>
    </xf>
    <xf numFmtId="4" fontId="62" fillId="5" borderId="30" xfId="0" applyNumberFormat="1" applyFont="1" applyFill="1" applyBorder="1" applyAlignment="1" applyProtection="1">
      <alignment horizontal="center" vertical="center" wrapText="1"/>
      <protection hidden="1"/>
    </xf>
    <xf numFmtId="4" fontId="62" fillId="5" borderId="39" xfId="0" applyNumberFormat="1" applyFont="1" applyFill="1" applyBorder="1" applyAlignment="1" applyProtection="1">
      <alignment horizontal="center" vertical="center" wrapText="1"/>
      <protection hidden="1"/>
    </xf>
    <xf numFmtId="4" fontId="62" fillId="5" borderId="6" xfId="0" applyNumberFormat="1" applyFont="1" applyFill="1" applyBorder="1" applyAlignment="1" applyProtection="1">
      <alignment horizontal="center" vertical="center" wrapText="1"/>
      <protection hidden="1"/>
    </xf>
    <xf numFmtId="4" fontId="62" fillId="5" borderId="31" xfId="0" applyNumberFormat="1" applyFont="1" applyFill="1" applyBorder="1" applyAlignment="1" applyProtection="1">
      <alignment horizontal="center" vertical="center" wrapText="1"/>
      <protection hidden="1"/>
    </xf>
    <xf numFmtId="4" fontId="63" fillId="2" borderId="41" xfId="0" applyNumberFormat="1" applyFont="1" applyFill="1" applyBorder="1" applyAlignment="1" applyProtection="1">
      <alignment horizontal="center" vertical="center" wrapText="1"/>
      <protection hidden="1"/>
    </xf>
    <xf numFmtId="4" fontId="63" fillId="2" borderId="14" xfId="0" applyNumberFormat="1" applyFont="1" applyFill="1" applyBorder="1" applyAlignment="1" applyProtection="1">
      <alignment horizontal="center" vertical="center" wrapText="1"/>
      <protection hidden="1"/>
    </xf>
    <xf numFmtId="4" fontId="63" fillId="2" borderId="37" xfId="0" applyNumberFormat="1" applyFont="1" applyFill="1" applyBorder="1" applyAlignment="1" applyProtection="1">
      <alignment horizontal="center" vertical="center" wrapText="1"/>
      <protection hidden="1"/>
    </xf>
    <xf numFmtId="4" fontId="63" fillId="2" borderId="13" xfId="0" applyNumberFormat="1" applyFont="1" applyFill="1" applyBorder="1" applyAlignment="1" applyProtection="1">
      <alignment horizontal="center" vertical="center"/>
      <protection hidden="1"/>
    </xf>
    <xf numFmtId="4" fontId="63" fillId="2" borderId="14" xfId="0" applyNumberFormat="1" applyFont="1" applyFill="1" applyBorder="1" applyAlignment="1" applyProtection="1">
      <alignment horizontal="center" vertical="center"/>
      <protection hidden="1"/>
    </xf>
    <xf numFmtId="4" fontId="63" fillId="2" borderId="12" xfId="0" applyNumberFormat="1" applyFont="1" applyFill="1" applyBorder="1" applyAlignment="1" applyProtection="1">
      <alignment horizontal="center" vertical="center"/>
      <protection hidden="1"/>
    </xf>
    <xf numFmtId="4" fontId="27" fillId="2" borderId="14" xfId="0" applyNumberFormat="1" applyFont="1" applyFill="1" applyBorder="1" applyAlignment="1" applyProtection="1">
      <alignment horizontal="right" vertical="center"/>
      <protection hidden="1"/>
    </xf>
    <xf numFmtId="4" fontId="27" fillId="2" borderId="3" xfId="0" applyNumberFormat="1" applyFont="1" applyFill="1" applyBorder="1" applyAlignment="1" applyProtection="1">
      <alignment horizontal="right" vertical="center"/>
      <protection hidden="1"/>
    </xf>
    <xf numFmtId="4" fontId="19" fillId="5" borderId="41" xfId="0" applyNumberFormat="1" applyFont="1" applyFill="1" applyBorder="1" applyAlignment="1" applyProtection="1">
      <alignment horizontal="center" vertical="center"/>
      <protection hidden="1"/>
    </xf>
    <xf numFmtId="4" fontId="19" fillId="5" borderId="18" xfId="0" applyNumberFormat="1" applyFont="1" applyFill="1" applyBorder="1" applyAlignment="1" applyProtection="1">
      <alignment horizontal="center" vertical="center"/>
      <protection hidden="1"/>
    </xf>
    <xf numFmtId="4" fontId="19" fillId="5" borderId="14" xfId="0" applyNumberFormat="1" applyFont="1" applyFill="1" applyBorder="1" applyAlignment="1" applyProtection="1">
      <alignment horizontal="center" vertical="center"/>
      <protection hidden="1"/>
    </xf>
    <xf numFmtId="4" fontId="19" fillId="5" borderId="3" xfId="0" applyNumberFormat="1" applyFont="1" applyFill="1" applyBorder="1" applyAlignment="1" applyProtection="1">
      <alignment horizontal="center" vertical="center"/>
      <protection hidden="1"/>
    </xf>
    <xf numFmtId="4" fontId="19" fillId="5" borderId="37" xfId="0" applyNumberFormat="1" applyFont="1" applyFill="1" applyBorder="1" applyAlignment="1" applyProtection="1">
      <alignment horizontal="center" vertical="center"/>
      <protection hidden="1"/>
    </xf>
    <xf numFmtId="4" fontId="19" fillId="5" borderId="19" xfId="0" applyNumberFormat="1" applyFont="1" applyFill="1" applyBorder="1" applyAlignment="1" applyProtection="1">
      <alignment horizontal="center" vertical="center"/>
      <protection hidden="1"/>
    </xf>
    <xf numFmtId="0" fontId="87" fillId="2" borderId="18" xfId="0" applyFont="1" applyFill="1" applyBorder="1" applyAlignment="1" applyProtection="1">
      <alignment horizontal="right" vertical="center"/>
      <protection hidden="1"/>
    </xf>
    <xf numFmtId="0" fontId="87" fillId="2" borderId="3" xfId="0" applyFont="1" applyFill="1" applyBorder="1" applyAlignment="1" applyProtection="1">
      <alignment horizontal="right" vertical="center"/>
      <protection hidden="1"/>
    </xf>
    <xf numFmtId="4" fontId="27" fillId="2" borderId="41" xfId="0" applyNumberFormat="1" applyFont="1" applyFill="1" applyBorder="1" applyAlignment="1" applyProtection="1">
      <alignment horizontal="right" vertical="center"/>
      <protection hidden="1"/>
    </xf>
    <xf numFmtId="4" fontId="27" fillId="2" borderId="18" xfId="0" applyNumberFormat="1" applyFont="1" applyFill="1" applyBorder="1" applyAlignment="1" applyProtection="1">
      <alignment horizontal="right" vertical="center"/>
      <protection hidden="1"/>
    </xf>
    <xf numFmtId="0" fontId="33" fillId="2" borderId="3" xfId="0" applyFont="1" applyFill="1" applyBorder="1" applyAlignment="1" applyProtection="1">
      <alignment horizontal="center" vertical="center" wrapText="1"/>
      <protection hidden="1"/>
    </xf>
    <xf numFmtId="0" fontId="33" fillId="2" borderId="19" xfId="0" applyFont="1" applyFill="1" applyBorder="1" applyAlignment="1" applyProtection="1">
      <alignment horizontal="center" vertical="center" wrapText="1"/>
      <protection hidden="1"/>
    </xf>
    <xf numFmtId="0" fontId="56" fillId="2" borderId="0" xfId="0" applyFont="1" applyFill="1" applyBorder="1" applyAlignment="1" applyProtection="1">
      <alignment horizontal="left" vertical="center" wrapText="1"/>
      <protection hidden="1"/>
    </xf>
    <xf numFmtId="4" fontId="61" fillId="2" borderId="46" xfId="0" applyNumberFormat="1" applyFont="1" applyFill="1" applyBorder="1" applyAlignment="1" applyProtection="1">
      <alignment horizontal="center" vertical="center" wrapText="1"/>
      <protection hidden="1"/>
    </xf>
    <xf numFmtId="4" fontId="61" fillId="2" borderId="42" xfId="0" applyNumberFormat="1" applyFont="1" applyFill="1" applyBorder="1" applyAlignment="1" applyProtection="1">
      <alignment horizontal="center" vertical="center" wrapText="1"/>
      <protection hidden="1"/>
    </xf>
    <xf numFmtId="4" fontId="61" fillId="2" borderId="29" xfId="0" applyNumberFormat="1" applyFont="1" applyFill="1" applyBorder="1" applyAlignment="1" applyProtection="1">
      <alignment horizontal="center" vertical="center" wrapText="1"/>
      <protection hidden="1"/>
    </xf>
    <xf numFmtId="4" fontId="61" fillId="2" borderId="30" xfId="0" applyNumberFormat="1" applyFont="1" applyFill="1" applyBorder="1" applyAlignment="1" applyProtection="1">
      <alignment horizontal="center" vertical="center" wrapText="1"/>
      <protection hidden="1"/>
    </xf>
    <xf numFmtId="4" fontId="27" fillId="2" borderId="81" xfId="0" applyNumberFormat="1" applyFont="1" applyFill="1" applyBorder="1" applyAlignment="1" applyProtection="1">
      <alignment horizontal="right" vertical="center"/>
      <protection hidden="1"/>
    </xf>
    <xf numFmtId="4" fontId="27" fillId="2" borderId="84" xfId="0" applyNumberFormat="1" applyFont="1" applyFill="1" applyBorder="1" applyAlignment="1" applyProtection="1">
      <alignment horizontal="right" vertical="center"/>
      <protection hidden="1"/>
    </xf>
    <xf numFmtId="4" fontId="27" fillId="2" borderId="79" xfId="0" applyNumberFormat="1" applyFont="1" applyFill="1" applyBorder="1" applyAlignment="1" applyProtection="1">
      <alignment horizontal="right" vertical="center"/>
      <protection hidden="1"/>
    </xf>
    <xf numFmtId="4" fontId="27" fillId="2" borderId="82" xfId="0" applyNumberFormat="1" applyFont="1" applyFill="1" applyBorder="1" applyAlignment="1" applyProtection="1">
      <alignment horizontal="right" vertical="center"/>
      <protection hidden="1"/>
    </xf>
    <xf numFmtId="4" fontId="27" fillId="2" borderId="80" xfId="0" applyNumberFormat="1" applyFont="1" applyFill="1" applyBorder="1" applyAlignment="1" applyProtection="1">
      <alignment horizontal="right" vertical="center"/>
      <protection hidden="1"/>
    </xf>
    <xf numFmtId="4" fontId="27" fillId="2" borderId="83" xfId="0" applyNumberFormat="1" applyFont="1" applyFill="1" applyBorder="1" applyAlignment="1" applyProtection="1">
      <alignment horizontal="right" vertical="center"/>
      <protection hidden="1"/>
    </xf>
    <xf numFmtId="4" fontId="27" fillId="2" borderId="85" xfId="0" applyNumberFormat="1" applyFont="1" applyFill="1" applyBorder="1" applyAlignment="1" applyProtection="1">
      <alignment horizontal="right" vertical="center"/>
      <protection hidden="1"/>
    </xf>
    <xf numFmtId="4" fontId="27" fillId="2" borderId="86" xfId="0" applyNumberFormat="1" applyFont="1" applyFill="1" applyBorder="1" applyAlignment="1" applyProtection="1">
      <alignment horizontal="right" vertical="center"/>
      <protection hidden="1"/>
    </xf>
    <xf numFmtId="4" fontId="63" fillId="2" borderId="41" xfId="0" applyNumberFormat="1" applyFont="1" applyFill="1" applyBorder="1" applyAlignment="1" applyProtection="1">
      <alignment horizontal="center" vertical="center"/>
      <protection hidden="1"/>
    </xf>
    <xf numFmtId="0" fontId="28" fillId="2" borderId="0" xfId="0" applyFont="1" applyFill="1" applyBorder="1" applyAlignment="1" applyProtection="1">
      <alignment horizontal="left" vertical="center" wrapText="1"/>
      <protection hidden="1"/>
    </xf>
    <xf numFmtId="4" fontId="62" fillId="5" borderId="20" xfId="0" applyNumberFormat="1" applyFont="1" applyFill="1" applyBorder="1" applyAlignment="1" applyProtection="1">
      <alignment horizontal="center" vertical="center" wrapText="1"/>
      <protection hidden="1"/>
    </xf>
    <xf numFmtId="4" fontId="62" fillId="5" borderId="21" xfId="0" applyNumberFormat="1" applyFont="1" applyFill="1" applyBorder="1" applyAlignment="1" applyProtection="1">
      <alignment horizontal="center" vertical="center" wrapText="1"/>
      <protection hidden="1"/>
    </xf>
    <xf numFmtId="4" fontId="62" fillId="5" borderId="22" xfId="0" applyNumberFormat="1" applyFont="1" applyFill="1" applyBorder="1" applyAlignment="1" applyProtection="1">
      <alignment horizontal="center" vertical="center" wrapText="1"/>
      <protection hidden="1"/>
    </xf>
    <xf numFmtId="4" fontId="62" fillId="5" borderId="18" xfId="0" applyNumberFormat="1" applyFont="1" applyFill="1" applyBorder="1" applyAlignment="1" applyProtection="1">
      <alignment horizontal="center" vertical="center" wrapText="1"/>
      <protection hidden="1"/>
    </xf>
    <xf numFmtId="4" fontId="62" fillId="5" borderId="3" xfId="0" applyNumberFormat="1" applyFont="1" applyFill="1" applyBorder="1" applyAlignment="1" applyProtection="1">
      <alignment horizontal="center" vertical="center" wrapText="1"/>
      <protection hidden="1"/>
    </xf>
    <xf numFmtId="4" fontId="62" fillId="5" borderId="19" xfId="0" applyNumberFormat="1" applyFont="1" applyFill="1" applyBorder="1" applyAlignment="1" applyProtection="1">
      <alignment horizontal="center" vertical="center" wrapText="1"/>
      <protection hidden="1"/>
    </xf>
    <xf numFmtId="4" fontId="19" fillId="5" borderId="48" xfId="0" applyNumberFormat="1" applyFont="1" applyFill="1" applyBorder="1" applyAlignment="1" applyProtection="1">
      <alignment horizontal="right" vertical="center"/>
      <protection hidden="1"/>
    </xf>
    <xf numFmtId="4" fontId="19" fillId="5" borderId="49" xfId="0" applyNumberFormat="1" applyFont="1" applyFill="1" applyBorder="1" applyAlignment="1" applyProtection="1">
      <alignment horizontal="right" vertical="center"/>
      <protection hidden="1"/>
    </xf>
    <xf numFmtId="4" fontId="19" fillId="5" borderId="50" xfId="0" applyNumberFormat="1" applyFont="1" applyFill="1" applyBorder="1" applyAlignment="1" applyProtection="1">
      <alignment horizontal="right" vertical="center"/>
      <protection hidden="1"/>
    </xf>
    <xf numFmtId="0" fontId="38" fillId="2" borderId="0" xfId="0" applyFont="1" applyFill="1" applyBorder="1" applyAlignment="1" applyProtection="1">
      <alignment horizontal="center" vertical="center"/>
      <protection hidden="1"/>
    </xf>
    <xf numFmtId="0" fontId="24" fillId="3" borderId="29" xfId="0" applyFont="1" applyFill="1" applyBorder="1" applyAlignment="1" applyProtection="1">
      <alignment horizontal="center" vertical="center"/>
      <protection hidden="1"/>
    </xf>
    <xf numFmtId="4" fontId="63" fillId="2" borderId="12" xfId="0" applyNumberFormat="1" applyFont="1" applyFill="1" applyBorder="1" applyAlignment="1" applyProtection="1">
      <alignment horizontal="center" vertical="center" wrapText="1"/>
      <protection hidden="1"/>
    </xf>
    <xf numFmtId="4" fontId="63" fillId="2" borderId="20" xfId="0" applyNumberFormat="1" applyFont="1" applyFill="1" applyBorder="1" applyAlignment="1" applyProtection="1">
      <alignment horizontal="center" vertical="center" wrapText="1"/>
      <protection hidden="1"/>
    </xf>
    <xf numFmtId="4" fontId="63" fillId="2" borderId="21" xfId="0" applyNumberFormat="1" applyFont="1" applyFill="1" applyBorder="1" applyAlignment="1" applyProtection="1">
      <alignment horizontal="center" vertical="center" wrapText="1"/>
      <protection hidden="1"/>
    </xf>
    <xf numFmtId="4" fontId="63" fillId="2" borderId="22" xfId="0" applyNumberFormat="1" applyFont="1" applyFill="1" applyBorder="1" applyAlignment="1" applyProtection="1">
      <alignment horizontal="center" vertical="center" wrapText="1"/>
      <protection hidden="1"/>
    </xf>
    <xf numFmtId="0" fontId="57" fillId="2" borderId="0" xfId="0" applyFont="1" applyFill="1" applyBorder="1" applyAlignment="1" applyProtection="1">
      <alignment horizontal="left" vertical="center" wrapText="1"/>
      <protection hidden="1"/>
    </xf>
    <xf numFmtId="4" fontId="62" fillId="0" borderId="0" xfId="0" applyNumberFormat="1" applyFont="1" applyFill="1" applyBorder="1" applyAlignment="1" applyProtection="1">
      <alignment horizontal="center" vertical="center" wrapText="1"/>
      <protection hidden="1"/>
    </xf>
    <xf numFmtId="4" fontId="73" fillId="2" borderId="0" xfId="0" applyNumberFormat="1" applyFont="1" applyFill="1" applyBorder="1" applyAlignment="1" applyProtection="1">
      <alignment horizontal="right" vertical="center"/>
      <protection hidden="1"/>
    </xf>
    <xf numFmtId="4" fontId="43" fillId="2" borderId="48" xfId="0" applyNumberFormat="1" applyFont="1" applyFill="1" applyBorder="1" applyAlignment="1" applyProtection="1">
      <alignment horizontal="right" vertical="center"/>
      <protection hidden="1"/>
    </xf>
    <xf numFmtId="4" fontId="43" fillId="2" borderId="41" xfId="0" applyNumberFormat="1" applyFont="1" applyFill="1" applyBorder="1" applyAlignment="1" applyProtection="1">
      <alignment horizontal="right" vertical="center"/>
      <protection hidden="1"/>
    </xf>
    <xf numFmtId="4" fontId="43" fillId="2" borderId="49" xfId="0" applyNumberFormat="1" applyFont="1" applyFill="1" applyBorder="1" applyAlignment="1" applyProtection="1">
      <alignment horizontal="right" vertical="center"/>
      <protection hidden="1"/>
    </xf>
    <xf numFmtId="4" fontId="43" fillId="2" borderId="14" xfId="0" applyNumberFormat="1" applyFont="1" applyFill="1" applyBorder="1" applyAlignment="1" applyProtection="1">
      <alignment horizontal="right" vertical="center"/>
      <protection hidden="1"/>
    </xf>
    <xf numFmtId="0" fontId="24" fillId="3" borderId="0" xfId="0" applyFont="1" applyFill="1" applyBorder="1" applyAlignment="1" applyProtection="1">
      <alignment horizontal="center" vertical="center"/>
      <protection hidden="1"/>
    </xf>
    <xf numFmtId="0" fontId="82" fillId="2" borderId="33" xfId="0" applyFont="1" applyFill="1" applyBorder="1" applyAlignment="1" applyProtection="1">
      <alignment horizontal="left" vertical="center" wrapText="1"/>
      <protection hidden="1"/>
    </xf>
    <xf numFmtId="0" fontId="82" fillId="2" borderId="29" xfId="0" applyFont="1" applyFill="1" applyBorder="1" applyAlignment="1" applyProtection="1">
      <alignment horizontal="left" vertical="center" wrapText="1"/>
      <protection hidden="1"/>
    </xf>
    <xf numFmtId="0" fontId="82" fillId="2" borderId="34" xfId="0" applyFont="1" applyFill="1" applyBorder="1" applyAlignment="1" applyProtection="1">
      <alignment horizontal="left" vertical="center" wrapText="1"/>
      <protection hidden="1"/>
    </xf>
    <xf numFmtId="0" fontId="82" fillId="2" borderId="0" xfId="0" applyFont="1" applyFill="1" applyBorder="1" applyAlignment="1" applyProtection="1">
      <alignment horizontal="left" vertical="center" wrapText="1"/>
      <protection hidden="1"/>
    </xf>
    <xf numFmtId="0" fontId="82" fillId="2" borderId="38" xfId="0" applyFont="1" applyFill="1" applyBorder="1" applyAlignment="1" applyProtection="1">
      <alignment horizontal="left" vertical="center" wrapText="1"/>
      <protection hidden="1"/>
    </xf>
    <xf numFmtId="4" fontId="63" fillId="0" borderId="39" xfId="0" applyNumberFormat="1" applyFont="1" applyFill="1" applyBorder="1" applyAlignment="1" applyProtection="1">
      <alignment horizontal="center" vertical="center"/>
      <protection hidden="1"/>
    </xf>
    <xf numFmtId="4" fontId="63" fillId="0" borderId="6" xfId="0" applyNumberFormat="1" applyFont="1" applyFill="1" applyBorder="1" applyAlignment="1" applyProtection="1">
      <alignment horizontal="center" vertical="center"/>
      <protection hidden="1"/>
    </xf>
    <xf numFmtId="4" fontId="63" fillId="0" borderId="31" xfId="0" applyNumberFormat="1" applyFont="1" applyFill="1" applyBorder="1" applyAlignment="1" applyProtection="1">
      <alignment horizontal="center" vertical="center"/>
      <protection hidden="1"/>
    </xf>
    <xf numFmtId="4" fontId="71" fillId="2" borderId="46" xfId="0" applyNumberFormat="1" applyFont="1" applyFill="1" applyBorder="1" applyAlignment="1" applyProtection="1">
      <alignment horizontal="center" vertical="center" wrapText="1"/>
      <protection hidden="1"/>
    </xf>
    <xf numFmtId="4" fontId="71" fillId="2" borderId="42" xfId="0" applyNumberFormat="1" applyFont="1" applyFill="1" applyBorder="1" applyAlignment="1" applyProtection="1">
      <alignment horizontal="center" vertical="center" wrapText="1"/>
      <protection hidden="1"/>
    </xf>
    <xf numFmtId="4" fontId="71" fillId="2" borderId="47" xfId="0" applyNumberFormat="1" applyFont="1" applyFill="1" applyBorder="1" applyAlignment="1" applyProtection="1">
      <alignment horizontal="center" vertical="center" wrapText="1"/>
      <protection hidden="1"/>
    </xf>
    <xf numFmtId="4" fontId="32" fillId="2" borderId="46" xfId="0" applyNumberFormat="1" applyFont="1" applyFill="1" applyBorder="1" applyAlignment="1" applyProtection="1">
      <alignment horizontal="center" vertical="center" wrapText="1"/>
      <protection hidden="1"/>
    </xf>
    <xf numFmtId="0" fontId="33" fillId="2" borderId="12" xfId="0" applyFont="1" applyFill="1" applyBorder="1" applyAlignment="1" applyProtection="1">
      <alignment horizontal="center" vertical="center" wrapText="1"/>
      <protection hidden="1"/>
    </xf>
    <xf numFmtId="0" fontId="33" fillId="2" borderId="31" xfId="0" applyFont="1" applyFill="1" applyBorder="1" applyAlignment="1" applyProtection="1">
      <alignment horizontal="center" vertical="center" wrapText="1"/>
      <protection hidden="1"/>
    </xf>
    <xf numFmtId="4" fontId="63" fillId="2" borderId="43" xfId="0" applyNumberFormat="1" applyFont="1" applyFill="1" applyBorder="1" applyAlignment="1" applyProtection="1">
      <alignment horizontal="center" vertical="center" wrapText="1"/>
      <protection hidden="1"/>
    </xf>
    <xf numFmtId="4" fontId="63" fillId="2" borderId="44" xfId="0" applyNumberFormat="1" applyFont="1" applyFill="1" applyBorder="1" applyAlignment="1" applyProtection="1">
      <alignment horizontal="center" vertical="center" wrapText="1"/>
      <protection hidden="1"/>
    </xf>
    <xf numFmtId="4" fontId="63" fillId="2" borderId="45" xfId="0" applyNumberFormat="1" applyFont="1" applyFill="1" applyBorder="1" applyAlignment="1" applyProtection="1">
      <alignment horizontal="center" vertical="center" wrapText="1"/>
      <protection hidden="1"/>
    </xf>
    <xf numFmtId="4" fontId="43" fillId="2" borderId="50" xfId="0" applyNumberFormat="1" applyFont="1" applyFill="1" applyBorder="1" applyAlignment="1" applyProtection="1">
      <alignment horizontal="right" vertical="center"/>
      <protection hidden="1"/>
    </xf>
    <xf numFmtId="4" fontId="43" fillId="2" borderId="37" xfId="0" applyNumberFormat="1" applyFont="1" applyFill="1" applyBorder="1" applyAlignment="1" applyProtection="1">
      <alignment horizontal="right" vertical="center"/>
      <protection hidden="1"/>
    </xf>
    <xf numFmtId="4" fontId="43" fillId="2" borderId="68" xfId="0" applyNumberFormat="1" applyFont="1" applyFill="1" applyBorder="1" applyAlignment="1" applyProtection="1">
      <alignment horizontal="right" vertical="center"/>
      <protection hidden="1"/>
    </xf>
    <xf numFmtId="4" fontId="43" fillId="2" borderId="13" xfId="0" applyNumberFormat="1" applyFont="1" applyFill="1" applyBorder="1" applyAlignment="1" applyProtection="1">
      <alignment horizontal="right" vertical="center"/>
      <protection hidden="1"/>
    </xf>
    <xf numFmtId="4" fontId="63" fillId="0" borderId="41" xfId="0" applyNumberFormat="1" applyFont="1" applyFill="1" applyBorder="1" applyAlignment="1" applyProtection="1">
      <alignment horizontal="center" vertical="center"/>
      <protection hidden="1"/>
    </xf>
    <xf numFmtId="4" fontId="63" fillId="0" borderId="14" xfId="0" applyNumberFormat="1" applyFont="1" applyFill="1" applyBorder="1" applyAlignment="1" applyProtection="1">
      <alignment horizontal="center" vertical="center"/>
      <protection hidden="1"/>
    </xf>
    <xf numFmtId="4" fontId="63" fillId="0" borderId="37" xfId="0" applyNumberFormat="1" applyFont="1" applyFill="1" applyBorder="1" applyAlignment="1" applyProtection="1">
      <alignment horizontal="center" vertical="center"/>
      <protection hidden="1"/>
    </xf>
    <xf numFmtId="0" fontId="28" fillId="2" borderId="72" xfId="0" applyFont="1" applyFill="1" applyBorder="1" applyAlignment="1" applyProtection="1">
      <alignment horizontal="left" vertical="center" wrapText="1"/>
      <protection hidden="1"/>
    </xf>
    <xf numFmtId="0" fontId="57" fillId="2" borderId="72" xfId="0" applyFont="1" applyFill="1" applyBorder="1" applyAlignment="1" applyProtection="1">
      <alignment horizontal="left" vertical="center" wrapText="1"/>
      <protection hidden="1"/>
    </xf>
    <xf numFmtId="4" fontId="43" fillId="2" borderId="18" xfId="0" applyNumberFormat="1" applyFont="1" applyFill="1" applyBorder="1" applyAlignment="1" applyProtection="1">
      <alignment horizontal="right" vertical="center"/>
      <protection hidden="1"/>
    </xf>
    <xf numFmtId="4" fontId="43" fillId="2" borderId="3" xfId="0" applyNumberFormat="1" applyFont="1" applyFill="1" applyBorder="1" applyAlignment="1" applyProtection="1">
      <alignment horizontal="right" vertical="center"/>
      <protection hidden="1"/>
    </xf>
    <xf numFmtId="4" fontId="43" fillId="2" borderId="19" xfId="0" applyNumberFormat="1" applyFont="1" applyFill="1" applyBorder="1" applyAlignment="1" applyProtection="1">
      <alignment horizontal="right" vertical="center"/>
      <protection hidden="1"/>
    </xf>
    <xf numFmtId="0" fontId="87" fillId="2" borderId="35" xfId="0" applyFont="1" applyFill="1" applyBorder="1" applyAlignment="1" applyProtection="1">
      <alignment horizontal="right" vertical="center"/>
      <protection hidden="1"/>
    </xf>
    <xf numFmtId="0" fontId="87" fillId="2" borderId="15" xfId="0" applyFont="1" applyFill="1" applyBorder="1" applyAlignment="1" applyProtection="1">
      <alignment horizontal="right" vertical="center"/>
      <protection hidden="1"/>
    </xf>
    <xf numFmtId="4" fontId="43" fillId="2" borderId="17" xfId="0" applyNumberFormat="1" applyFont="1" applyFill="1" applyBorder="1" applyAlignment="1" applyProtection="1">
      <alignment horizontal="right" vertical="center"/>
      <protection hidden="1"/>
    </xf>
    <xf numFmtId="4" fontId="43" fillId="2" borderId="12" xfId="0" applyNumberFormat="1" applyFont="1" applyFill="1" applyBorder="1" applyAlignment="1" applyProtection="1">
      <alignment horizontal="right" vertical="center"/>
      <protection hidden="1"/>
    </xf>
    <xf numFmtId="4" fontId="43" fillId="2" borderId="16" xfId="0" applyNumberFormat="1" applyFont="1" applyFill="1" applyBorder="1" applyAlignment="1" applyProtection="1">
      <alignment horizontal="right" vertical="center"/>
      <protection hidden="1"/>
    </xf>
    <xf numFmtId="4" fontId="43" fillId="2" borderId="53" xfId="0" applyNumberFormat="1" applyFont="1" applyFill="1" applyBorder="1" applyAlignment="1" applyProtection="1">
      <alignment horizontal="right" vertical="center"/>
      <protection hidden="1"/>
    </xf>
    <xf numFmtId="4" fontId="43" fillId="2" borderId="52" xfId="0" applyNumberFormat="1" applyFont="1" applyFill="1" applyBorder="1" applyAlignment="1" applyProtection="1">
      <alignment horizontal="right" vertical="center"/>
      <protection hidden="1"/>
    </xf>
    <xf numFmtId="4" fontId="43" fillId="2" borderId="54" xfId="0" applyNumberFormat="1" applyFont="1" applyFill="1" applyBorder="1" applyAlignment="1" applyProtection="1">
      <alignment horizontal="right" vertical="center"/>
      <protection hidden="1"/>
    </xf>
    <xf numFmtId="4" fontId="43" fillId="2" borderId="74" xfId="0" applyNumberFormat="1" applyFont="1" applyFill="1" applyBorder="1" applyAlignment="1" applyProtection="1">
      <alignment horizontal="right" vertical="center"/>
      <protection hidden="1"/>
    </xf>
    <xf numFmtId="4" fontId="43" fillId="2" borderId="75" xfId="0" applyNumberFormat="1" applyFont="1" applyFill="1" applyBorder="1" applyAlignment="1" applyProtection="1">
      <alignment horizontal="right" vertical="center"/>
      <protection hidden="1"/>
    </xf>
    <xf numFmtId="4" fontId="43" fillId="2" borderId="76" xfId="0" applyNumberFormat="1" applyFont="1" applyFill="1" applyBorder="1" applyAlignment="1" applyProtection="1">
      <alignment horizontal="right" vertical="center"/>
      <protection hidden="1"/>
    </xf>
    <xf numFmtId="4" fontId="43" fillId="2" borderId="77" xfId="0" applyNumberFormat="1" applyFont="1" applyFill="1" applyBorder="1" applyAlignment="1" applyProtection="1">
      <alignment horizontal="right" vertical="center"/>
      <protection hidden="1"/>
    </xf>
    <xf numFmtId="4" fontId="9" fillId="2" borderId="0" xfId="0" applyNumberFormat="1" applyFont="1" applyFill="1" applyBorder="1" applyAlignment="1" applyProtection="1">
      <alignment horizontal="right" vertical="center"/>
      <protection hidden="1"/>
    </xf>
    <xf numFmtId="0" fontId="29" fillId="2" borderId="0" xfId="0" applyFont="1" applyFill="1" applyBorder="1" applyAlignment="1" applyProtection="1">
      <alignment horizontal="left" vertical="center" wrapText="1"/>
      <protection hidden="1"/>
    </xf>
    <xf numFmtId="0" fontId="82" fillId="2" borderId="55" xfId="0" applyFont="1" applyFill="1" applyBorder="1" applyAlignment="1" applyProtection="1">
      <alignment horizontal="left" vertical="center" wrapText="1"/>
      <protection hidden="1"/>
    </xf>
    <xf numFmtId="0" fontId="82" fillId="2" borderId="56" xfId="0" applyFont="1" applyFill="1" applyBorder="1" applyAlignment="1" applyProtection="1">
      <alignment horizontal="left" vertical="center" wrapText="1"/>
      <protection hidden="1"/>
    </xf>
    <xf numFmtId="0" fontId="82" fillId="2" borderId="57" xfId="0" applyFont="1" applyFill="1" applyBorder="1" applyAlignment="1" applyProtection="1">
      <alignment horizontal="left" vertical="center" wrapText="1"/>
      <protection hidden="1"/>
    </xf>
    <xf numFmtId="0" fontId="82" fillId="2" borderId="61" xfId="0" applyFont="1" applyFill="1" applyBorder="1" applyAlignment="1" applyProtection="1">
      <alignment horizontal="left" vertical="center" wrapText="1"/>
      <protection hidden="1"/>
    </xf>
    <xf numFmtId="4" fontId="71" fillId="2" borderId="58" xfId="0" applyNumberFormat="1" applyFont="1" applyFill="1" applyBorder="1" applyAlignment="1" applyProtection="1">
      <alignment horizontal="center" vertical="center" wrapText="1"/>
      <protection hidden="1"/>
    </xf>
    <xf numFmtId="4" fontId="71" fillId="2" borderId="59" xfId="0" applyNumberFormat="1" applyFont="1" applyFill="1" applyBorder="1" applyAlignment="1" applyProtection="1">
      <alignment horizontal="center" vertical="center" wrapText="1"/>
      <protection hidden="1"/>
    </xf>
    <xf numFmtId="4" fontId="71" fillId="2" borderId="60" xfId="0" applyNumberFormat="1" applyFont="1" applyFill="1" applyBorder="1" applyAlignment="1" applyProtection="1">
      <alignment horizontal="center" vertical="center" wrapText="1"/>
      <protection hidden="1"/>
    </xf>
    <xf numFmtId="4" fontId="85" fillId="2" borderId="43" xfId="0" applyNumberFormat="1" applyFont="1" applyFill="1" applyBorder="1" applyAlignment="1" applyProtection="1">
      <alignment horizontal="center" vertical="center" wrapText="1"/>
      <protection hidden="1"/>
    </xf>
    <xf numFmtId="4" fontId="85" fillId="2" borderId="44" xfId="0" applyNumberFormat="1" applyFont="1" applyFill="1" applyBorder="1" applyAlignment="1" applyProtection="1">
      <alignment horizontal="center" vertical="center" wrapText="1"/>
      <protection hidden="1"/>
    </xf>
    <xf numFmtId="4" fontId="85" fillId="2" borderId="45" xfId="0" applyNumberFormat="1" applyFont="1" applyFill="1" applyBorder="1" applyAlignment="1" applyProtection="1">
      <alignment horizontal="center" vertical="center" wrapText="1"/>
      <protection hidden="1"/>
    </xf>
    <xf numFmtId="4" fontId="27" fillId="2" borderId="20" xfId="0" applyNumberFormat="1" applyFont="1" applyFill="1" applyBorder="1" applyAlignment="1" applyProtection="1">
      <alignment horizontal="right" vertical="center"/>
      <protection hidden="1"/>
    </xf>
    <xf numFmtId="4" fontId="27" fillId="2" borderId="21" xfId="0" applyNumberFormat="1" applyFont="1" applyFill="1" applyBorder="1" applyAlignment="1" applyProtection="1">
      <alignment horizontal="right" vertical="center"/>
      <protection hidden="1"/>
    </xf>
    <xf numFmtId="4" fontId="27" fillId="2" borderId="22" xfId="0" applyNumberFormat="1" applyFont="1" applyFill="1" applyBorder="1" applyAlignment="1" applyProtection="1">
      <alignment horizontal="right" vertical="center"/>
      <protection hidden="1"/>
    </xf>
    <xf numFmtId="0" fontId="57" fillId="2" borderId="42" xfId="0" applyFont="1" applyFill="1" applyBorder="1" applyAlignment="1" applyProtection="1">
      <alignment horizontal="left" vertical="center" wrapText="1"/>
      <protection hidden="1"/>
    </xf>
    <xf numFmtId="0" fontId="28" fillId="2" borderId="42" xfId="0" applyFont="1" applyFill="1" applyBorder="1" applyAlignment="1" applyProtection="1">
      <alignment horizontal="left" vertical="center" wrapText="1"/>
      <protection hidden="1"/>
    </xf>
    <xf numFmtId="0" fontId="33" fillId="2" borderId="101" xfId="0" applyFont="1" applyFill="1" applyBorder="1" applyAlignment="1" applyProtection="1">
      <alignment horizontal="center" vertical="center" wrapText="1"/>
      <protection hidden="1"/>
    </xf>
    <xf numFmtId="0" fontId="33" fillId="2" borderId="102" xfId="0" applyFont="1" applyFill="1" applyBorder="1" applyAlignment="1" applyProtection="1">
      <alignment horizontal="center" vertical="center" wrapText="1"/>
      <protection hidden="1"/>
    </xf>
    <xf numFmtId="0" fontId="82" fillId="2" borderId="23" xfId="0" applyFont="1" applyFill="1" applyBorder="1" applyAlignment="1" applyProtection="1">
      <alignment horizontal="left" vertical="center" wrapText="1"/>
      <protection hidden="1"/>
    </xf>
    <xf numFmtId="0" fontId="11" fillId="2" borderId="0" xfId="0" applyFont="1" applyFill="1" applyBorder="1" applyAlignment="1" applyProtection="1">
      <alignment horizontal="center" vertical="center"/>
      <protection hidden="1"/>
    </xf>
    <xf numFmtId="4" fontId="70" fillId="0" borderId="41" xfId="0" applyNumberFormat="1" applyFont="1" applyFill="1" applyBorder="1" applyAlignment="1" applyProtection="1">
      <alignment horizontal="center" vertical="center"/>
      <protection hidden="1"/>
    </xf>
    <xf numFmtId="4" fontId="70" fillId="0" borderId="14" xfId="0" applyNumberFormat="1" applyFont="1" applyFill="1" applyBorder="1" applyAlignment="1" applyProtection="1">
      <alignment horizontal="center" vertical="center"/>
      <protection hidden="1"/>
    </xf>
    <xf numFmtId="4" fontId="70" fillId="0" borderId="37" xfId="0" applyNumberFormat="1" applyFont="1" applyFill="1" applyBorder="1" applyAlignment="1" applyProtection="1">
      <alignment horizontal="center" vertical="center"/>
      <protection hidden="1"/>
    </xf>
    <xf numFmtId="4" fontId="27" fillId="2" borderId="48" xfId="0" applyNumberFormat="1" applyFont="1" applyFill="1" applyBorder="1" applyAlignment="1" applyProtection="1">
      <alignment horizontal="right" vertical="center"/>
      <protection hidden="1"/>
    </xf>
    <xf numFmtId="4" fontId="27" fillId="2" borderId="49" xfId="0" applyNumberFormat="1" applyFont="1" applyFill="1" applyBorder="1" applyAlignment="1" applyProtection="1">
      <alignment horizontal="right" vertical="center"/>
      <protection hidden="1"/>
    </xf>
    <xf numFmtId="4" fontId="27" fillId="2" borderId="50" xfId="0" applyNumberFormat="1" applyFont="1" applyFill="1" applyBorder="1" applyAlignment="1" applyProtection="1">
      <alignment horizontal="right" vertical="center"/>
      <protection hidden="1"/>
    </xf>
    <xf numFmtId="4" fontId="27" fillId="2" borderId="51" xfId="0" applyNumberFormat="1" applyFont="1" applyFill="1" applyBorder="1" applyAlignment="1" applyProtection="1">
      <alignment horizontal="right" vertical="center"/>
      <protection hidden="1"/>
    </xf>
    <xf numFmtId="0" fontId="56" fillId="2" borderId="72" xfId="0" applyFont="1" applyFill="1" applyBorder="1" applyAlignment="1" applyProtection="1">
      <alignment horizontal="left" vertical="center" wrapText="1"/>
      <protection hidden="1"/>
    </xf>
    <xf numFmtId="0" fontId="87" fillId="2" borderId="61" xfId="0" applyFont="1" applyFill="1" applyBorder="1" applyAlignment="1" applyProtection="1">
      <alignment horizontal="right" vertical="center"/>
      <protection hidden="1"/>
    </xf>
    <xf numFmtId="4" fontId="27" fillId="2" borderId="36" xfId="0" applyNumberFormat="1" applyFont="1" applyFill="1" applyBorder="1" applyAlignment="1" applyProtection="1">
      <alignment horizontal="right" vertical="center"/>
      <protection hidden="1"/>
    </xf>
    <xf numFmtId="4" fontId="27" fillId="2" borderId="40" xfId="0" applyNumberFormat="1" applyFont="1" applyFill="1" applyBorder="1" applyAlignment="1" applyProtection="1">
      <alignment horizontal="right" vertical="center"/>
      <protection hidden="1"/>
    </xf>
    <xf numFmtId="0" fontId="34" fillId="5" borderId="4" xfId="0" applyFont="1" applyFill="1" applyBorder="1" applyAlignment="1" applyProtection="1">
      <alignment horizontal="right" vertical="top" wrapText="1"/>
      <protection hidden="1"/>
    </xf>
    <xf numFmtId="0" fontId="35" fillId="5" borderId="4" xfId="0" applyFont="1" applyFill="1" applyBorder="1" applyAlignment="1" applyProtection="1">
      <alignment horizontal="right"/>
      <protection hidden="1"/>
    </xf>
    <xf numFmtId="0" fontId="32" fillId="0" borderId="9" xfId="0" applyFont="1" applyFill="1" applyBorder="1" applyAlignment="1" applyProtection="1">
      <alignment horizontal="left" vertical="top" wrapText="1"/>
      <protection hidden="1"/>
    </xf>
    <xf numFmtId="0" fontId="39" fillId="5" borderId="0" xfId="0" applyFont="1" applyFill="1" applyBorder="1" applyAlignment="1" applyProtection="1">
      <alignment horizontal="center" vertical="center"/>
      <protection hidden="1"/>
    </xf>
    <xf numFmtId="0" fontId="34" fillId="5" borderId="5" xfId="0" applyFont="1" applyFill="1" applyBorder="1" applyAlignment="1" applyProtection="1">
      <alignment horizontal="right" vertical="top"/>
      <protection hidden="1"/>
    </xf>
    <xf numFmtId="0" fontId="35" fillId="5" borderId="5" xfId="0" applyFont="1" applyFill="1" applyBorder="1" applyAlignment="1" applyProtection="1">
      <alignment horizontal="right"/>
      <protection hidden="1"/>
    </xf>
    <xf numFmtId="0" fontId="32" fillId="0" borderId="6" xfId="0" applyFont="1" applyFill="1" applyBorder="1" applyAlignment="1" applyProtection="1">
      <alignment horizontal="left" vertical="top" wrapText="1"/>
      <protection hidden="1"/>
    </xf>
    <xf numFmtId="0" fontId="34" fillId="5" borderId="7" xfId="0" applyFont="1" applyFill="1" applyBorder="1" applyAlignment="1" applyProtection="1">
      <alignment horizontal="right" vertical="top"/>
      <protection hidden="1"/>
    </xf>
    <xf numFmtId="0" fontId="35" fillId="5" borderId="7" xfId="0" applyFont="1" applyFill="1" applyBorder="1" applyAlignment="1" applyProtection="1">
      <alignment horizontal="right"/>
      <protection hidden="1"/>
    </xf>
    <xf numFmtId="0" fontId="32" fillId="0" borderId="8" xfId="0" applyFont="1" applyFill="1" applyBorder="1" applyAlignment="1" applyProtection="1">
      <alignment horizontal="left" vertical="top" wrapText="1"/>
      <protection hidden="1"/>
    </xf>
    <xf numFmtId="4" fontId="27" fillId="2" borderId="10" xfId="0" applyNumberFormat="1" applyFont="1" applyFill="1" applyBorder="1" applyAlignment="1" applyProtection="1">
      <alignment horizontal="right" vertical="center"/>
      <protection hidden="1"/>
    </xf>
    <xf numFmtId="4" fontId="27" fillId="2" borderId="53" xfId="0" applyNumberFormat="1" applyFont="1" applyFill="1" applyBorder="1" applyAlignment="1" applyProtection="1">
      <alignment horizontal="right" vertical="center"/>
      <protection hidden="1"/>
    </xf>
    <xf numFmtId="4" fontId="27" fillId="2" borderId="52" xfId="0" applyNumberFormat="1" applyFont="1" applyFill="1" applyBorder="1" applyAlignment="1" applyProtection="1">
      <alignment horizontal="right" vertical="center"/>
      <protection hidden="1"/>
    </xf>
    <xf numFmtId="4" fontId="27" fillId="2" borderId="54" xfId="0" applyNumberFormat="1" applyFont="1" applyFill="1" applyBorder="1" applyAlignment="1" applyProtection="1">
      <alignment horizontal="right" vertical="center"/>
      <protection hidden="1"/>
    </xf>
    <xf numFmtId="0" fontId="87" fillId="2" borderId="35" xfId="0" applyFont="1" applyFill="1" applyBorder="1" applyAlignment="1" applyProtection="1">
      <alignment horizontal="right" vertical="center" wrapText="1"/>
      <protection hidden="1"/>
    </xf>
    <xf numFmtId="0" fontId="87" fillId="2" borderId="15" xfId="0" applyFont="1" applyFill="1" applyBorder="1" applyAlignment="1" applyProtection="1">
      <alignment horizontal="right" vertical="center" wrapText="1"/>
      <protection hidden="1"/>
    </xf>
    <xf numFmtId="0" fontId="82" fillId="2" borderId="30" xfId="0" applyFont="1" applyFill="1" applyBorder="1" applyAlignment="1" applyProtection="1">
      <alignment horizontal="left" vertical="center" wrapText="1"/>
      <protection hidden="1"/>
    </xf>
    <xf numFmtId="0" fontId="33" fillId="2" borderId="99" xfId="0" applyFont="1" applyFill="1" applyBorder="1" applyAlignment="1" applyProtection="1">
      <alignment horizontal="center" vertical="center" wrapText="1"/>
      <protection hidden="1"/>
    </xf>
    <xf numFmtId="0" fontId="33" fillId="2" borderId="100" xfId="0" applyFont="1" applyFill="1" applyBorder="1" applyAlignment="1" applyProtection="1">
      <alignment horizontal="center" vertical="center" wrapText="1"/>
      <protection hidden="1"/>
    </xf>
    <xf numFmtId="4" fontId="63" fillId="0" borderId="89" xfId="0" applyNumberFormat="1" applyFont="1" applyFill="1" applyBorder="1" applyAlignment="1" applyProtection="1">
      <alignment horizontal="center" vertical="center"/>
      <protection hidden="1"/>
    </xf>
    <xf numFmtId="4" fontId="63" fillId="0" borderId="90" xfId="0" applyNumberFormat="1" applyFont="1" applyFill="1" applyBorder="1" applyAlignment="1" applyProtection="1">
      <alignment horizontal="center" vertical="center"/>
      <protection hidden="1"/>
    </xf>
    <xf numFmtId="4" fontId="63" fillId="0" borderId="91" xfId="0" applyNumberFormat="1" applyFont="1" applyFill="1" applyBorder="1" applyAlignment="1" applyProtection="1">
      <alignment horizontal="center" vertical="center"/>
      <protection hidden="1"/>
    </xf>
    <xf numFmtId="4" fontId="71" fillId="2" borderId="33" xfId="0" applyNumberFormat="1" applyFont="1" applyFill="1" applyBorder="1" applyAlignment="1" applyProtection="1">
      <alignment horizontal="center" vertical="center" wrapText="1"/>
      <protection hidden="1"/>
    </xf>
    <xf numFmtId="4" fontId="71" fillId="2" borderId="29" xfId="0" applyNumberFormat="1" applyFont="1" applyFill="1" applyBorder="1" applyAlignment="1" applyProtection="1">
      <alignment horizontal="center" vertical="center" wrapText="1"/>
      <protection hidden="1"/>
    </xf>
    <xf numFmtId="4" fontId="71" fillId="2" borderId="30" xfId="0" applyNumberFormat="1" applyFont="1" applyFill="1" applyBorder="1" applyAlignment="1" applyProtection="1">
      <alignment horizontal="center" vertical="center" wrapText="1"/>
      <protection hidden="1"/>
    </xf>
    <xf numFmtId="0" fontId="11" fillId="2" borderId="29" xfId="0" applyFont="1" applyFill="1" applyBorder="1" applyAlignment="1" applyProtection="1">
      <alignment horizontal="center" vertical="center"/>
      <protection hidden="1"/>
    </xf>
    <xf numFmtId="4" fontId="27" fillId="2" borderId="92" xfId="0" applyNumberFormat="1" applyFont="1" applyFill="1" applyBorder="1" applyAlignment="1" applyProtection="1">
      <alignment horizontal="right" vertical="center"/>
      <protection hidden="1"/>
    </xf>
    <xf numFmtId="4" fontId="27" fillId="2" borderId="93" xfId="0" applyNumberFormat="1" applyFont="1" applyFill="1" applyBorder="1" applyAlignment="1" applyProtection="1">
      <alignment horizontal="right" vertical="center"/>
      <protection hidden="1"/>
    </xf>
    <xf numFmtId="4" fontId="27" fillId="2" borderId="94" xfId="0" applyNumberFormat="1" applyFont="1" applyFill="1" applyBorder="1" applyAlignment="1" applyProtection="1">
      <alignment horizontal="right" vertical="center"/>
      <protection hidden="1"/>
    </xf>
    <xf numFmtId="4" fontId="9" fillId="2" borderId="34" xfId="0" applyNumberFormat="1" applyFont="1" applyFill="1" applyBorder="1" applyAlignment="1" applyProtection="1">
      <alignment horizontal="right" vertical="center"/>
      <protection hidden="1"/>
    </xf>
    <xf numFmtId="4" fontId="70" fillId="2" borderId="43" xfId="0" applyNumberFormat="1" applyFont="1" applyFill="1" applyBorder="1" applyAlignment="1" applyProtection="1">
      <alignment horizontal="center" vertical="center" wrapText="1"/>
      <protection hidden="1"/>
    </xf>
    <xf numFmtId="4" fontId="70" fillId="2" borderId="44" xfId="0" applyNumberFormat="1" applyFont="1" applyFill="1" applyBorder="1" applyAlignment="1" applyProtection="1">
      <alignment horizontal="center" vertical="center" wrapText="1"/>
      <protection hidden="1"/>
    </xf>
    <xf numFmtId="4" fontId="70" fillId="2" borderId="45" xfId="0" applyNumberFormat="1" applyFont="1" applyFill="1" applyBorder="1" applyAlignment="1" applyProtection="1">
      <alignment horizontal="center" vertical="center" wrapText="1"/>
      <protection hidden="1"/>
    </xf>
    <xf numFmtId="4" fontId="70" fillId="0" borderId="43" xfId="0" applyNumberFormat="1" applyFont="1" applyFill="1" applyBorder="1" applyAlignment="1" applyProtection="1">
      <alignment horizontal="center" vertical="center"/>
      <protection hidden="1"/>
    </xf>
    <xf numFmtId="4" fontId="70" fillId="0" borderId="44" xfId="0" applyNumberFormat="1" applyFont="1" applyFill="1" applyBorder="1" applyAlignment="1" applyProtection="1">
      <alignment horizontal="center" vertical="center"/>
      <protection hidden="1"/>
    </xf>
    <xf numFmtId="4" fontId="70" fillId="0" borderId="45" xfId="0" applyNumberFormat="1" applyFont="1" applyFill="1" applyBorder="1" applyAlignment="1" applyProtection="1">
      <alignment horizontal="center" vertical="center"/>
      <protection hidden="1"/>
    </xf>
    <xf numFmtId="4" fontId="43" fillId="2" borderId="79" xfId="0" applyNumberFormat="1" applyFont="1" applyFill="1" applyBorder="1" applyAlignment="1" applyProtection="1">
      <alignment horizontal="right" vertical="center"/>
      <protection hidden="1"/>
    </xf>
    <xf numFmtId="4" fontId="43" fillId="2" borderId="88" xfId="0" applyNumberFormat="1" applyFont="1" applyFill="1" applyBorder="1" applyAlignment="1" applyProtection="1">
      <alignment horizontal="right" vertical="center"/>
      <protection hidden="1"/>
    </xf>
    <xf numFmtId="4" fontId="43" fillId="2" borderId="87" xfId="0" applyNumberFormat="1" applyFont="1" applyFill="1" applyBorder="1" applyAlignment="1" applyProtection="1">
      <alignment horizontal="right" vertical="center"/>
      <protection hidden="1"/>
    </xf>
    <xf numFmtId="0" fontId="56" fillId="2" borderId="73" xfId="0" applyFont="1" applyFill="1" applyBorder="1" applyAlignment="1" applyProtection="1">
      <alignment horizontal="left" vertical="center" wrapText="1"/>
      <protection hidden="1"/>
    </xf>
    <xf numFmtId="4" fontId="31" fillId="2" borderId="72" xfId="0" applyNumberFormat="1" applyFont="1" applyFill="1" applyBorder="1" applyAlignment="1" applyProtection="1">
      <alignment horizontal="center" vertical="center" wrapText="1"/>
      <protection hidden="1"/>
    </xf>
    <xf numFmtId="0" fontId="41" fillId="4" borderId="0" xfId="0" applyFont="1" applyFill="1" applyBorder="1" applyAlignment="1" applyProtection="1">
      <alignment horizontal="left" wrapText="1"/>
      <protection hidden="1"/>
    </xf>
    <xf numFmtId="0" fontId="65" fillId="5" borderId="0" xfId="0" applyFont="1" applyFill="1" applyBorder="1" applyAlignment="1" applyProtection="1">
      <alignment horizontal="center"/>
      <protection hidden="1"/>
    </xf>
    <xf numFmtId="0" fontId="66" fillId="5" borderId="0"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protection hidden="1"/>
    </xf>
    <xf numFmtId="4" fontId="31" fillId="2" borderId="1" xfId="0" applyNumberFormat="1" applyFont="1" applyFill="1" applyBorder="1" applyAlignment="1" applyProtection="1">
      <alignment horizontal="center" vertical="center" wrapText="1"/>
      <protection hidden="1"/>
    </xf>
    <xf numFmtId="0" fontId="69" fillId="2" borderId="2" xfId="0" applyFont="1" applyFill="1" applyBorder="1" applyAlignment="1" applyProtection="1">
      <alignment horizontal="center" vertical="center"/>
      <protection hidden="1"/>
    </xf>
    <xf numFmtId="0" fontId="68" fillId="2" borderId="2" xfId="0" applyFont="1" applyFill="1" applyBorder="1" applyAlignment="1" applyProtection="1">
      <alignment horizontal="center" vertical="center"/>
      <protection hidden="1"/>
    </xf>
    <xf numFmtId="0" fontId="42" fillId="5" borderId="0" xfId="0" applyFont="1" applyFill="1" applyBorder="1" applyAlignment="1" applyProtection="1">
      <alignment horizontal="center"/>
      <protection hidden="1"/>
    </xf>
    <xf numFmtId="0" fontId="42" fillId="5" borderId="0" xfId="0" applyFont="1" applyFill="1" applyBorder="1" applyAlignment="1" applyProtection="1">
      <alignment horizontal="center" vertical="center"/>
      <protection hidden="1"/>
    </xf>
    <xf numFmtId="0" fontId="88" fillId="4" borderId="0" xfId="0" applyFont="1" applyFill="1" applyBorder="1" applyAlignment="1" applyProtection="1">
      <alignment horizontal="left" vertical="top" wrapText="1"/>
      <protection hidden="1"/>
    </xf>
  </cellXfs>
  <cellStyles count="2">
    <cellStyle name="Гиперссылка" xfId="1" builtinId="8"/>
    <cellStyle name="Обычный" xfId="0" builtinId="0"/>
  </cellStyles>
  <dxfs count="0"/>
  <tableStyles count="0" defaultTableStyle="TableStyleMedium2" defaultPivotStyle="PivotStyleLight16"/>
  <colors>
    <mruColors>
      <color rgb="FFA3ADB2"/>
      <color rgb="FF008080"/>
      <color rgb="FF808080"/>
      <color rgb="FF008BA0"/>
      <color rgb="FFE29300"/>
      <color rgb="FFF88B19"/>
      <color rgb="FFAECD6B"/>
      <color rgb="FF00508C"/>
      <color rgb="FFA3AD6C"/>
      <color rgb="FF9CC0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85725</xdr:rowOff>
    </xdr:from>
    <xdr:to>
      <xdr:col>1</xdr:col>
      <xdr:colOff>0</xdr:colOff>
      <xdr:row>0</xdr:row>
      <xdr:rowOff>190500</xdr:rowOff>
    </xdr:to>
    <xdr:pic>
      <xdr:nvPicPr>
        <xdr:cNvPr id="2" name="Picture 31" descr="LogoOnLight">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9560" y="857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304800</xdr:rowOff>
    </xdr:from>
    <xdr:to>
      <xdr:col>1</xdr:col>
      <xdr:colOff>0</xdr:colOff>
      <xdr:row>1</xdr:row>
      <xdr:rowOff>152400</xdr:rowOff>
    </xdr:to>
    <xdr:pic>
      <xdr:nvPicPr>
        <xdr:cNvPr id="4" name="Picture 31" descr="LogoOnLight">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 y="304800"/>
          <a:ext cx="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5135880</xdr:colOff>
      <xdr:row>1048575</xdr:row>
      <xdr:rowOff>0</xdr:rowOff>
    </xdr:from>
    <xdr:to>
      <xdr:col>1</xdr:col>
      <xdr:colOff>5935980</xdr:colOff>
      <xdr:row>1048575</xdr:row>
      <xdr:rowOff>0</xdr:rowOff>
    </xdr:to>
    <xdr:pic>
      <xdr:nvPicPr>
        <xdr:cNvPr id="8" name="Рисунок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34100" y="604266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85725</xdr:colOff>
      <xdr:row>1</xdr:row>
      <xdr:rowOff>304800</xdr:rowOff>
    </xdr:from>
    <xdr:ext cx="0" cy="541020"/>
    <xdr:pic>
      <xdr:nvPicPr>
        <xdr:cNvPr id="11" name="Picture 31" descr="LogoOnLight">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82880"/>
          <a:ext cx="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0</xdr:colOff>
      <xdr:row>76</xdr:row>
      <xdr:rowOff>133577</xdr:rowOff>
    </xdr:to>
    <xdr:pic>
      <xdr:nvPicPr>
        <xdr:cNvPr id="18" name="Рисунок 17">
          <a:extLst>
            <a:ext uri="{FF2B5EF4-FFF2-40B4-BE49-F238E27FC236}">
              <a16:creationId xmlns:a16="http://schemas.microsoft.com/office/drawing/2014/main" id="{50DE9B9E-01CE-4885-A550-8E68860B931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646" r="17986"/>
        <a:stretch/>
      </xdr:blipFill>
      <xdr:spPr bwMode="auto">
        <a:xfrm>
          <a:off x="0" y="0"/>
          <a:ext cx="6168571" cy="693147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371070</xdr:colOff>
      <xdr:row>0</xdr:row>
      <xdr:rowOff>577399</xdr:rowOff>
    </xdr:from>
    <xdr:to>
      <xdr:col>1</xdr:col>
      <xdr:colOff>2075089</xdr:colOff>
      <xdr:row>51</xdr:row>
      <xdr:rowOff>157693</xdr:rowOff>
    </xdr:to>
    <xdr:pic>
      <xdr:nvPicPr>
        <xdr:cNvPr id="19" name="Рисунок 18" descr="Изображение выглядит как текст&#10;&#10;Автоматически созданное описание">
          <a:extLst>
            <a:ext uri="{FF2B5EF4-FFF2-40B4-BE49-F238E27FC236}">
              <a16:creationId xmlns:a16="http://schemas.microsoft.com/office/drawing/2014/main" id="{5F932A96-06C6-4F9F-857E-02FF595E4D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3436" y="577399"/>
          <a:ext cx="1704019" cy="946678"/>
        </a:xfrm>
        <a:prstGeom prst="rect">
          <a:avLst/>
        </a:prstGeom>
      </xdr:spPr>
    </xdr:pic>
    <xdr:clientData/>
  </xdr:twoCellAnchor>
  <xdr:twoCellAnchor>
    <xdr:from>
      <xdr:col>1</xdr:col>
      <xdr:colOff>396875</xdr:colOff>
      <xdr:row>57</xdr:row>
      <xdr:rowOff>192768</xdr:rowOff>
    </xdr:from>
    <xdr:to>
      <xdr:col>1</xdr:col>
      <xdr:colOff>3526517</xdr:colOff>
      <xdr:row>70</xdr:row>
      <xdr:rowOff>185510</xdr:rowOff>
    </xdr:to>
    <xdr:sp macro="" textlink="">
      <xdr:nvSpPr>
        <xdr:cNvPr id="21" name="TextBox 5">
          <a:extLst>
            <a:ext uri="{FF2B5EF4-FFF2-40B4-BE49-F238E27FC236}">
              <a16:creationId xmlns:a16="http://schemas.microsoft.com/office/drawing/2014/main" id="{FD6F713C-73AA-405A-8F1B-62CF03A8331D}"/>
            </a:ext>
          </a:extLst>
        </xdr:cNvPr>
        <xdr:cNvSpPr txBox="1"/>
      </xdr:nvSpPr>
      <xdr:spPr>
        <a:xfrm>
          <a:off x="459241" y="2783795"/>
          <a:ext cx="3129642" cy="3133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ru-RU"/>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uk-UA" sz="1600" b="1" u="sng">
              <a:solidFill>
                <a:schemeClr val="bg1"/>
              </a:solidFill>
              <a:latin typeface="Fedra Sans Alt Pro Medium" panose="020B0604040000020004" pitchFamily="34" charset="0"/>
            </a:rPr>
            <a:t>Контактна інформація</a:t>
          </a:r>
        </a:p>
        <a:p>
          <a:endParaRPr lang="uk-UA" sz="1600" b="1">
            <a:solidFill>
              <a:schemeClr val="bg1"/>
            </a:solidFill>
            <a:latin typeface="Fedra Sans Alt Pro Medium" panose="020B0604040000020004" pitchFamily="34" charset="0"/>
          </a:endParaRPr>
        </a:p>
        <a:p>
          <a:r>
            <a:rPr lang="uk-UA" sz="1200" b="1" i="0">
              <a:solidFill>
                <a:schemeClr val="bg1"/>
              </a:solidFill>
              <a:latin typeface="Fedra Sans Alt Pro Medium" panose="020B0604040000020004" pitchFamily="34" charset="0"/>
            </a:rPr>
            <a:t>Інформаційна підтримка:</a:t>
          </a:r>
        </a:p>
        <a:p>
          <a:endParaRPr lang="uk-UA" sz="500" b="1" i="0">
            <a:solidFill>
              <a:schemeClr val="bg1"/>
            </a:solidFill>
            <a:latin typeface="Fedra Sans Alt Pro Medium" panose="020B0604040000020004" pitchFamily="34" charset="0"/>
          </a:endParaRPr>
        </a:p>
        <a:p>
          <a:pPr indent="179388"/>
          <a:r>
            <a:rPr lang="uk-UA" sz="1200">
              <a:solidFill>
                <a:schemeClr val="bg1"/>
              </a:solidFill>
              <a:latin typeface="Myriad Pro" panose="020B0703030403020204" pitchFamily="34" charset="0"/>
            </a:rPr>
            <a:t> +380 44 545</a:t>
          </a:r>
          <a:r>
            <a:rPr lang="uk-UA" sz="1200" baseline="0">
              <a:solidFill>
                <a:schemeClr val="bg1"/>
              </a:solidFill>
              <a:latin typeface="Myriad Pro" panose="020B0703030403020204" pitchFamily="34" charset="0"/>
            </a:rPr>
            <a:t> </a:t>
          </a:r>
          <a:r>
            <a:rPr lang="uk-UA" sz="1200">
              <a:solidFill>
                <a:schemeClr val="bg1"/>
              </a:solidFill>
              <a:latin typeface="Myriad Pro" panose="020B0703030403020204" pitchFamily="34" charset="0"/>
            </a:rPr>
            <a:t>77</a:t>
          </a:r>
          <a:r>
            <a:rPr lang="uk-UA" sz="1200" baseline="0">
              <a:solidFill>
                <a:schemeClr val="bg1"/>
              </a:solidFill>
              <a:latin typeface="Myriad Pro" panose="020B0703030403020204" pitchFamily="34" charset="0"/>
            </a:rPr>
            <a:t> </a:t>
          </a:r>
          <a:r>
            <a:rPr lang="uk-UA" sz="1200">
              <a:solidFill>
                <a:schemeClr val="bg1"/>
              </a:solidFill>
              <a:latin typeface="Myriad Pro" panose="020B0703030403020204" pitchFamily="34" charset="0"/>
            </a:rPr>
            <a:t>26</a:t>
          </a:r>
          <a:r>
            <a:rPr lang="uk-UA" sz="1200" baseline="0">
              <a:solidFill>
                <a:schemeClr val="bg1"/>
              </a:solidFill>
              <a:latin typeface="Myriad Pro" panose="020B0703030403020204" pitchFamily="34" charset="0"/>
            </a:rPr>
            <a:t> </a:t>
          </a:r>
        </a:p>
        <a:p>
          <a:pPr indent="179388"/>
          <a:r>
            <a:rPr lang="uk-UA" sz="1200" baseline="0">
              <a:solidFill>
                <a:schemeClr val="bg1"/>
              </a:solidFill>
              <a:latin typeface="Myriad Pro" panose="020B0703030403020204" pitchFamily="34" charset="0"/>
            </a:rPr>
            <a:t> </a:t>
          </a:r>
          <a:r>
            <a:rPr lang="uk-UA" sz="1200">
              <a:solidFill>
                <a:schemeClr val="bg1"/>
              </a:solidFill>
              <a:latin typeface="Myriad Pro" panose="020B0703030403020204" pitchFamily="34" charset="0"/>
            </a:rPr>
            <a:t>+380 67 130</a:t>
          </a:r>
          <a:r>
            <a:rPr lang="uk-UA" sz="1200" baseline="0">
              <a:solidFill>
                <a:schemeClr val="bg1"/>
              </a:solidFill>
              <a:latin typeface="Myriad Pro" panose="020B0703030403020204" pitchFamily="34" charset="0"/>
            </a:rPr>
            <a:t> </a:t>
          </a:r>
          <a:r>
            <a:rPr lang="uk-UA" sz="1200">
              <a:solidFill>
                <a:schemeClr val="bg1"/>
              </a:solidFill>
              <a:latin typeface="Myriad Pro" panose="020B0703030403020204" pitchFamily="34" charset="0"/>
            </a:rPr>
            <a:t>20</a:t>
          </a:r>
          <a:r>
            <a:rPr lang="uk-UA" sz="1200" baseline="0">
              <a:solidFill>
                <a:schemeClr val="bg1"/>
              </a:solidFill>
              <a:latin typeface="Myriad Pro" panose="020B0703030403020204" pitchFamily="34" charset="0"/>
            </a:rPr>
            <a:t> </a:t>
          </a:r>
          <a:r>
            <a:rPr lang="uk-UA" sz="1200">
              <a:solidFill>
                <a:schemeClr val="bg1"/>
              </a:solidFill>
              <a:latin typeface="Myriad Pro" panose="020B0703030403020204" pitchFamily="34" charset="0"/>
            </a:rPr>
            <a:t>10</a:t>
          </a:r>
        </a:p>
        <a:p>
          <a:pPr indent="179388"/>
          <a:r>
            <a:rPr lang="uk-UA" sz="1000">
              <a:solidFill>
                <a:schemeClr val="bg1"/>
              </a:solidFill>
              <a:latin typeface="Fedra Sans Alt Pro Medium" panose="020B0604040000020004" pitchFamily="34" charset="0"/>
            </a:rPr>
            <a:t> (у робочі дні з </a:t>
          </a:r>
          <a:r>
            <a:rPr lang="uk-UA" sz="1050">
              <a:solidFill>
                <a:schemeClr val="bg1"/>
              </a:solidFill>
              <a:latin typeface="Myriad Pro" panose="020B0703030403020204" pitchFamily="34" charset="0"/>
            </a:rPr>
            <a:t>09:00</a:t>
          </a:r>
          <a:r>
            <a:rPr lang="uk-UA" sz="1000">
              <a:solidFill>
                <a:schemeClr val="bg1"/>
              </a:solidFill>
              <a:latin typeface="Fedra Sans Alt Pro Medium" panose="020B0604040000020004" pitchFamily="34" charset="0"/>
            </a:rPr>
            <a:t> до </a:t>
          </a:r>
          <a:r>
            <a:rPr lang="uk-UA" sz="1050">
              <a:solidFill>
                <a:schemeClr val="bg1"/>
              </a:solidFill>
              <a:latin typeface="Myriad Pro" panose="020B0703030403020204" pitchFamily="34" charset="0"/>
            </a:rPr>
            <a:t>18:00</a:t>
          </a:r>
          <a:r>
            <a:rPr lang="uk-UA" sz="1000">
              <a:solidFill>
                <a:schemeClr val="bg1"/>
              </a:solidFill>
              <a:latin typeface="Fedra Sans Alt Pro Medium" panose="020B0604040000020004" pitchFamily="34" charset="0"/>
            </a:rPr>
            <a:t>)</a:t>
          </a:r>
        </a:p>
        <a:p>
          <a:pPr indent="179388"/>
          <a:endParaRPr lang="uk-UA" sz="500">
            <a:solidFill>
              <a:schemeClr val="bg1"/>
            </a:solidFill>
            <a:latin typeface="Fedra Sans Alt Pro Medium" panose="020B0604040000020004" pitchFamily="34" charset="0"/>
          </a:endParaRPr>
        </a:p>
        <a:p>
          <a:pPr indent="179388"/>
          <a:r>
            <a:rPr lang="en-US" sz="1200" u="sng">
              <a:solidFill>
                <a:schemeClr val="bg1"/>
              </a:solidFill>
              <a:latin typeface="Fedra Sans Alt Pro Medium" panose="020B0604040000020004" pitchFamily="34" charset="0"/>
            </a:rPr>
            <a:t>sales@eset.ua</a:t>
          </a:r>
          <a:r>
            <a:rPr lang="uk-UA" sz="1200" u="sng">
              <a:solidFill>
                <a:schemeClr val="bg1"/>
              </a:solidFill>
              <a:latin typeface="Fedra Sans Alt Pro Medium" panose="020B0604040000020004" pitchFamily="34" charset="0"/>
            </a:rPr>
            <a:t>  </a:t>
          </a:r>
        </a:p>
        <a:p>
          <a:endParaRPr lang="en-US" sz="1100">
            <a:solidFill>
              <a:schemeClr val="bg1"/>
            </a:solidFill>
            <a:latin typeface="Fedra Sans Alt Pro Medium" panose="020B0604040000020004" pitchFamily="34" charset="0"/>
          </a:endParaRPr>
        </a:p>
        <a:p>
          <a:r>
            <a:rPr lang="uk-UA" sz="1200" b="1">
              <a:solidFill>
                <a:schemeClr val="bg1"/>
              </a:solidFill>
              <a:latin typeface="Fedra Sans Alt Pro Medium" panose="020B0604040000020004" pitchFamily="34" charset="0"/>
            </a:rPr>
            <a:t>Технічна підтримка:</a:t>
          </a:r>
        </a:p>
        <a:p>
          <a:endParaRPr lang="uk-UA" sz="500" b="1">
            <a:solidFill>
              <a:schemeClr val="bg1"/>
            </a:solidFill>
            <a:latin typeface="Fedra Sans Alt Pro Medium" panose="020B0604040000020004" pitchFamily="34" charset="0"/>
          </a:endParaRPr>
        </a:p>
        <a:p>
          <a:pPr indent="179388"/>
          <a:r>
            <a:rPr lang="uk-UA" sz="1200">
              <a:solidFill>
                <a:schemeClr val="bg1"/>
              </a:solidFill>
              <a:latin typeface="Myriad Pro" panose="020B0703030403020204" pitchFamily="34" charset="0"/>
            </a:rPr>
            <a:t>+380 44 545 77 26 </a:t>
          </a:r>
        </a:p>
        <a:p>
          <a:pPr indent="179388"/>
          <a:r>
            <a:rPr lang="uk-UA" sz="1000">
              <a:solidFill>
                <a:schemeClr val="bg1"/>
              </a:solidFill>
              <a:latin typeface="Fedra Sans Alt Pro Medium" panose="020B0604040000020004" pitchFamily="34" charset="0"/>
            </a:rPr>
            <a:t>(цілодобово)</a:t>
          </a:r>
        </a:p>
        <a:p>
          <a:endParaRPr lang="uk-UA" sz="500">
            <a:solidFill>
              <a:schemeClr val="bg1"/>
            </a:solidFill>
            <a:latin typeface="Fedra Sans Alt Pro Medium" panose="020B0604040000020004" pitchFamily="34" charset="0"/>
          </a:endParaRPr>
        </a:p>
        <a:p>
          <a:pPr indent="179388"/>
          <a:r>
            <a:rPr lang="en-US" sz="1200" u="sng">
              <a:solidFill>
                <a:schemeClr val="bg1"/>
              </a:solidFill>
              <a:latin typeface="Fedra Sans Alt Pro Medium" panose="020B0604040000020004" pitchFamily="34" charset="0"/>
            </a:rPr>
            <a:t>support@eset.ua</a:t>
          </a:r>
          <a:endParaRPr lang="uk-UA" sz="1200" u="sng">
            <a:solidFill>
              <a:schemeClr val="bg1"/>
            </a:solidFill>
            <a:latin typeface="Fedra Sans Alt Pro Medium" panose="020B06040400000200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85725</xdr:colOff>
      <xdr:row>0</xdr:row>
      <xdr:rowOff>304800</xdr:rowOff>
    </xdr:from>
    <xdr:to>
      <xdr:col>1</xdr:col>
      <xdr:colOff>85725</xdr:colOff>
      <xdr:row>1</xdr:row>
      <xdr:rowOff>295275</xdr:rowOff>
    </xdr:to>
    <xdr:pic>
      <xdr:nvPicPr>
        <xdr:cNvPr id="2" name="Picture 31" descr="LogoOnLight">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 y="304800"/>
          <a:ext cx="0"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761998</xdr:colOff>
      <xdr:row>7</xdr:row>
      <xdr:rowOff>0</xdr:rowOff>
    </xdr:from>
    <xdr:to>
      <xdr:col>2</xdr:col>
      <xdr:colOff>761998</xdr:colOff>
      <xdr:row>7</xdr:row>
      <xdr:rowOff>150825</xdr:rowOff>
    </xdr:to>
    <xdr:pic>
      <xdr:nvPicPr>
        <xdr:cNvPr id="3" name="Рисунок 2" descr="[UA] ESS 5   72х100.pn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156458" y="4861560"/>
          <a:ext cx="0" cy="150825"/>
        </a:xfrm>
        <a:prstGeom prst="rect">
          <a:avLst/>
        </a:prstGeom>
      </xdr:spPr>
    </xdr:pic>
    <xdr:clientData/>
  </xdr:twoCellAnchor>
  <xdr:twoCellAnchor editAs="oneCell">
    <xdr:from>
      <xdr:col>3</xdr:col>
      <xdr:colOff>0</xdr:colOff>
      <xdr:row>7</xdr:row>
      <xdr:rowOff>0</xdr:rowOff>
    </xdr:from>
    <xdr:to>
      <xdr:col>3</xdr:col>
      <xdr:colOff>0</xdr:colOff>
      <xdr:row>7</xdr:row>
      <xdr:rowOff>127540</xdr:rowOff>
    </xdr:to>
    <xdr:pic>
      <xdr:nvPicPr>
        <xdr:cNvPr id="4" name="Рисунок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17920" y="4038971"/>
          <a:ext cx="0" cy="127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xdr:row>
      <xdr:rowOff>0</xdr:rowOff>
    </xdr:from>
    <xdr:ext cx="0" cy="127540"/>
    <xdr:pic>
      <xdr:nvPicPr>
        <xdr:cNvPr id="8" name="Рисунок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17920" y="4861560"/>
          <a:ext cx="0" cy="1275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0" cy="127540"/>
    <xdr:pic>
      <xdr:nvPicPr>
        <xdr:cNvPr id="9" name="Рисунок 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17920" y="4038971"/>
          <a:ext cx="0" cy="1275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228600</xdr:colOff>
      <xdr:row>0</xdr:row>
      <xdr:rowOff>85725</xdr:rowOff>
    </xdr:from>
    <xdr:to>
      <xdr:col>1</xdr:col>
      <xdr:colOff>228600</xdr:colOff>
      <xdr:row>0</xdr:row>
      <xdr:rowOff>190500</xdr:rowOff>
    </xdr:to>
    <xdr:pic>
      <xdr:nvPicPr>
        <xdr:cNvPr id="2" name="Picture 31" descr="LogoOnLigh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85725"/>
          <a:ext cx="1057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0</xdr:row>
      <xdr:rowOff>304800</xdr:rowOff>
    </xdr:from>
    <xdr:to>
      <xdr:col>1</xdr:col>
      <xdr:colOff>85725</xdr:colOff>
      <xdr:row>1</xdr:row>
      <xdr:rowOff>30480</xdr:rowOff>
    </xdr:to>
    <xdr:pic>
      <xdr:nvPicPr>
        <xdr:cNvPr id="5" name="Picture 31" descr="LogoOnLight">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xdr:colOff>
      <xdr:row>0</xdr:row>
      <xdr:rowOff>19050</xdr:rowOff>
    </xdr:from>
    <xdr:to>
      <xdr:col>2</xdr:col>
      <xdr:colOff>451940</xdr:colOff>
      <xdr:row>1</xdr:row>
      <xdr:rowOff>3911</xdr:rowOff>
    </xdr:to>
    <xdr:pic>
      <xdr:nvPicPr>
        <xdr:cNvPr id="6" name="Рисунок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 y="19050"/>
          <a:ext cx="1457780" cy="797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11</xdr:row>
      <xdr:rowOff>133350</xdr:rowOff>
    </xdr:from>
    <xdr:to>
      <xdr:col>0</xdr:col>
      <xdr:colOff>180975</xdr:colOff>
      <xdr:row>13</xdr:row>
      <xdr:rowOff>109220</xdr:rowOff>
    </xdr:to>
    <xdr:pic>
      <xdr:nvPicPr>
        <xdr:cNvPr id="2" name="Picture 34" descr="LogoOnLigh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3350"/>
          <a:ext cx="1057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34</xdr:row>
      <xdr:rowOff>304800</xdr:rowOff>
    </xdr:from>
    <xdr:to>
      <xdr:col>3</xdr:col>
      <xdr:colOff>142875</xdr:colOff>
      <xdr:row>34</xdr:row>
      <xdr:rowOff>304800</xdr:rowOff>
    </xdr:to>
    <xdr:pic>
      <xdr:nvPicPr>
        <xdr:cNvPr id="3" name="Picture 34" descr="LogoOnLight">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143250"/>
          <a:ext cx="1057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42</xdr:row>
      <xdr:rowOff>0</xdr:rowOff>
    </xdr:from>
    <xdr:to>
      <xdr:col>3</xdr:col>
      <xdr:colOff>190500</xdr:colOff>
      <xdr:row>42</xdr:row>
      <xdr:rowOff>0</xdr:rowOff>
    </xdr:to>
    <xdr:pic>
      <xdr:nvPicPr>
        <xdr:cNvPr id="4" name="Picture 34" descr="LogoOnLigh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438900"/>
          <a:ext cx="1057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42</xdr:row>
      <xdr:rowOff>0</xdr:rowOff>
    </xdr:from>
    <xdr:to>
      <xdr:col>3</xdr:col>
      <xdr:colOff>142875</xdr:colOff>
      <xdr:row>42</xdr:row>
      <xdr:rowOff>0</xdr:rowOff>
    </xdr:to>
    <xdr:pic>
      <xdr:nvPicPr>
        <xdr:cNvPr id="5" name="Picture 34" descr="LogoOnLight">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457950"/>
          <a:ext cx="1057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11</xdr:row>
      <xdr:rowOff>704850</xdr:rowOff>
    </xdr:from>
    <xdr:to>
      <xdr:col>0</xdr:col>
      <xdr:colOff>152400</xdr:colOff>
      <xdr:row>13</xdr:row>
      <xdr:rowOff>109220</xdr:rowOff>
    </xdr:to>
    <xdr:pic>
      <xdr:nvPicPr>
        <xdr:cNvPr id="6" name="Picture 34" descr="LogoOnLight">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
          <a:ext cx="1057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180975</xdr:colOff>
      <xdr:row>34</xdr:row>
      <xdr:rowOff>133350</xdr:rowOff>
    </xdr:from>
    <xdr:ext cx="0" cy="1123950"/>
    <xdr:pic>
      <xdr:nvPicPr>
        <xdr:cNvPr id="12" name="Picture 34" descr="LogoOnLight">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34</xdr:row>
      <xdr:rowOff>704850</xdr:rowOff>
    </xdr:from>
    <xdr:ext cx="0" cy="552450"/>
    <xdr:pic>
      <xdr:nvPicPr>
        <xdr:cNvPr id="13" name="Picture 34" descr="LogoOnLight">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34</xdr:row>
      <xdr:rowOff>133350</xdr:rowOff>
    </xdr:from>
    <xdr:ext cx="0" cy="1123950"/>
    <xdr:pic>
      <xdr:nvPicPr>
        <xdr:cNvPr id="16" name="Picture 34" descr="LogoOnLight">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34</xdr:row>
      <xdr:rowOff>704850</xdr:rowOff>
    </xdr:from>
    <xdr:ext cx="0" cy="552450"/>
    <xdr:pic>
      <xdr:nvPicPr>
        <xdr:cNvPr id="17" name="Picture 34" descr="LogoOnLight">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42</xdr:row>
      <xdr:rowOff>0</xdr:rowOff>
    </xdr:from>
    <xdr:ext cx="0" cy="0"/>
    <xdr:pic>
      <xdr:nvPicPr>
        <xdr:cNvPr id="18" name="Picture 34" descr="LogoOnLight">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289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42</xdr:row>
      <xdr:rowOff>0</xdr:rowOff>
    </xdr:from>
    <xdr:ext cx="0" cy="1123950"/>
    <xdr:pic>
      <xdr:nvPicPr>
        <xdr:cNvPr id="19" name="Picture 34" descr="LogoOnLight">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8575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42</xdr:row>
      <xdr:rowOff>0</xdr:rowOff>
    </xdr:from>
    <xdr:ext cx="0" cy="552450"/>
    <xdr:pic>
      <xdr:nvPicPr>
        <xdr:cNvPr id="20" name="Picture 34" descr="LogoOnLight">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4290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42</xdr:row>
      <xdr:rowOff>0</xdr:rowOff>
    </xdr:from>
    <xdr:ext cx="0" cy="1123950"/>
    <xdr:pic>
      <xdr:nvPicPr>
        <xdr:cNvPr id="21" name="Picture 34" descr="LogoOnLight">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8575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42</xdr:row>
      <xdr:rowOff>0</xdr:rowOff>
    </xdr:from>
    <xdr:ext cx="0" cy="552450"/>
    <xdr:pic>
      <xdr:nvPicPr>
        <xdr:cNvPr id="22" name="Picture 34" descr="LogoOnLight">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4290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34</xdr:row>
      <xdr:rowOff>133350</xdr:rowOff>
    </xdr:from>
    <xdr:ext cx="0" cy="1123950"/>
    <xdr:pic>
      <xdr:nvPicPr>
        <xdr:cNvPr id="23" name="Picture 34" descr="LogoOnLight">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34</xdr:row>
      <xdr:rowOff>704850</xdr:rowOff>
    </xdr:from>
    <xdr:ext cx="0" cy="552450"/>
    <xdr:pic>
      <xdr:nvPicPr>
        <xdr:cNvPr id="24" name="Picture 34" descr="LogoOnLight">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25" name="Picture 34" descr="LogoOnLight">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5717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26" name="Picture 34" descr="LogoOnLight">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143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27" name="Picture 34" descr="LogoOnLight">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5717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28" name="Picture 34" descr="LogoOnLight">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143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29" name="Picture 34" descr="LogoOnLight">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5717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30" name="Picture 34" descr="LogoOnLight">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143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31" name="Picture 34" descr="LogoOnLight">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32" name="Picture 34" descr="LogoOnLight">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36" name="Picture 34" descr="LogoOnLight">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37" name="Picture 34" descr="LogoOnLight">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38" name="Picture 34" descr="LogoOnLight">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39" name="Picture 34" descr="LogoOnLight">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187</xdr:row>
      <xdr:rowOff>304800</xdr:rowOff>
    </xdr:from>
    <xdr:ext cx="0" cy="0"/>
    <xdr:pic>
      <xdr:nvPicPr>
        <xdr:cNvPr id="40" name="Picture 34" descr="LogoOnLight">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2609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194</xdr:row>
      <xdr:rowOff>0</xdr:rowOff>
    </xdr:from>
    <xdr:ext cx="0" cy="0"/>
    <xdr:pic>
      <xdr:nvPicPr>
        <xdr:cNvPr id="41" name="Picture 34" descr="LogoOnLight">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 y="5495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194</xdr:row>
      <xdr:rowOff>0</xdr:rowOff>
    </xdr:from>
    <xdr:ext cx="0" cy="0"/>
    <xdr:pic>
      <xdr:nvPicPr>
        <xdr:cNvPr id="42" name="Picture 34" descr="LogoOnLight">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5514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43" name="Picture 34" descr="LogoOnLight">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44" name="Picture 34" descr="LogoOnLight">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45" name="Picture 34" descr="LogoOnLight">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46" name="Picture 34" descr="LogoOnLight">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194</xdr:row>
      <xdr:rowOff>0</xdr:rowOff>
    </xdr:from>
    <xdr:ext cx="0" cy="0"/>
    <xdr:pic>
      <xdr:nvPicPr>
        <xdr:cNvPr id="47" name="Picture 34" descr="LogoOnLight">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5514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194</xdr:row>
      <xdr:rowOff>0</xdr:rowOff>
    </xdr:from>
    <xdr:ext cx="0" cy="1123950"/>
    <xdr:pic>
      <xdr:nvPicPr>
        <xdr:cNvPr id="48" name="Picture 34" descr="LogoOnLight">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5343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49" name="Picture 34" descr="LogoOnLight">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5915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194</xdr:row>
      <xdr:rowOff>0</xdr:rowOff>
    </xdr:from>
    <xdr:ext cx="0" cy="1123950"/>
    <xdr:pic>
      <xdr:nvPicPr>
        <xdr:cNvPr id="50" name="Picture 34" descr="LogoOnLight">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5343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51" name="Picture 34" descr="LogoOnLight">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5915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52" name="Picture 34" descr="LogoOnLight">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53" name="Picture 34" descr="LogoOnLight">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54" name="Picture 34" descr="LogoOnLight">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343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55" name="Picture 34" descr="LogoOnLight">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15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56" name="Picture 34" descr="LogoOnLight">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343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57" name="Picture 34" descr="LogoOnLight">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15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58" name="Picture 34" descr="LogoOnLight">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343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59" name="Picture 34" descr="LogoOnLight">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15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62" name="Picture 34" descr="LogoOnLight">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343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3" name="Picture 34" descr="LogoOnLight">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15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64" name="Picture 34" descr="LogoOnLight">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343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5" name="Picture 34" descr="LogoOnLight">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15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66" name="Picture 34" descr="LogoOnLight">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343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7" name="Picture 34" descr="LogoOnLight">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15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42</xdr:row>
      <xdr:rowOff>0</xdr:rowOff>
    </xdr:from>
    <xdr:ext cx="0" cy="0"/>
    <xdr:pic>
      <xdr:nvPicPr>
        <xdr:cNvPr id="68" name="Picture 34" descr="LogoOnLight">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2609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69" name="Picture 34" descr="LogoOnLight">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70" name="Picture 34" descr="LogoOnLight">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71" name="Picture 34" descr="LogoOnLight">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72" name="Picture 34" descr="LogoOnLight">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73" name="Picture 34" descr="LogoOnLight">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74" name="Picture 34" descr="LogoOnLight">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75" name="Picture 34" descr="LogoOnLight">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76" name="Picture 34" descr="LogoOnLight">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77" name="Picture 34" descr="LogoOnLight">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78" name="Picture 34" descr="LogoOnLight">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42</xdr:row>
      <xdr:rowOff>0</xdr:rowOff>
    </xdr:from>
    <xdr:ext cx="0" cy="1123950"/>
    <xdr:pic>
      <xdr:nvPicPr>
        <xdr:cNvPr id="79" name="Picture 34" descr="LogoOnLight">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43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42</xdr:row>
      <xdr:rowOff>0</xdr:rowOff>
    </xdr:from>
    <xdr:ext cx="0" cy="552450"/>
    <xdr:pic>
      <xdr:nvPicPr>
        <xdr:cNvPr id="80" name="Picture 34" descr="LogoOnLight">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81" name="Picture 34" descr="LogoOnLight">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82" name="Picture 34" descr="LogoOnLight">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83" name="Picture 34" descr="LogoOnLight">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84" name="Picture 34" descr="LogoOnLight">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85" name="Picture 34" descr="LogoOnLight">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86" name="Picture 34" descr="LogoOnLight">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187</xdr:row>
      <xdr:rowOff>133350</xdr:rowOff>
    </xdr:from>
    <xdr:ext cx="0" cy="1123950"/>
    <xdr:pic>
      <xdr:nvPicPr>
        <xdr:cNvPr id="87" name="Picture 34" descr="LogoOnLight">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187</xdr:row>
      <xdr:rowOff>704850</xdr:rowOff>
    </xdr:from>
    <xdr:ext cx="0" cy="552450"/>
    <xdr:pic>
      <xdr:nvPicPr>
        <xdr:cNvPr id="88" name="Picture 34" descr="LogoOnLight">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187</xdr:row>
      <xdr:rowOff>704850</xdr:rowOff>
    </xdr:from>
    <xdr:ext cx="0" cy="552450"/>
    <xdr:pic>
      <xdr:nvPicPr>
        <xdr:cNvPr id="90" name="Picture 34" descr="LogoOnLight">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91" name="Picture 34" descr="LogoOnLight">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92" name="Picture 34" descr="LogoOnLight">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93" name="Picture 34" descr="LogoOnLight">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94" name="Picture 34" descr="LogoOnLight">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95" name="Picture 34" descr="LogoOnLight">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96" name="Picture 34" descr="LogoOnLight">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97" name="Picture 34" descr="LogoOnLight">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98" name="Picture 34" descr="LogoOnLight">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99" name="Picture 34" descr="LogoOnLight">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100" name="Picture 34" descr="LogoOnLight">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101" name="Picture 34" descr="LogoOnLight">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102" name="Picture 34" descr="LogoOnLight">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103" name="Picture 34" descr="LogoOnLight">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104" name="Picture 34" descr="LogoOnLight">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105" name="Picture 34" descr="LogoOnLight">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106" name="Picture 34" descr="LogoOnLight">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187</xdr:row>
      <xdr:rowOff>133350</xdr:rowOff>
    </xdr:from>
    <xdr:ext cx="0" cy="1123950"/>
    <xdr:pic>
      <xdr:nvPicPr>
        <xdr:cNvPr id="107" name="Picture 34" descr="LogoOnLight">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277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187</xdr:row>
      <xdr:rowOff>704850</xdr:rowOff>
    </xdr:from>
    <xdr:ext cx="0" cy="552450"/>
    <xdr:pic>
      <xdr:nvPicPr>
        <xdr:cNvPr id="108" name="Picture 34" descr="LogoOnLight">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849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09" name="Picture 34" descr="LogoOnLight">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10" name="Picture 34" descr="LogoOnLight">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11" name="Picture 34" descr="LogoOnLight">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12" name="Picture 34" descr="LogoOnLight">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13" name="Picture 34" descr="LogoOnLight">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14" name="Picture 34" descr="LogoOnLight">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194</xdr:row>
      <xdr:rowOff>0</xdr:rowOff>
    </xdr:from>
    <xdr:ext cx="0" cy="1123950"/>
    <xdr:pic>
      <xdr:nvPicPr>
        <xdr:cNvPr id="115" name="Picture 34" descr="LogoOnLight">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116" name="Picture 34" descr="LogoOnLight">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194</xdr:row>
      <xdr:rowOff>0</xdr:rowOff>
    </xdr:from>
    <xdr:ext cx="0" cy="1123950"/>
    <xdr:pic>
      <xdr:nvPicPr>
        <xdr:cNvPr id="117" name="Picture 34" descr="LogoOnLight">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118" name="Picture 34" descr="LogoOnLight">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19" name="Picture 34" descr="LogoOnLight">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20" name="Picture 34" descr="LogoOnLight">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21" name="Picture 34" descr="LogoOnLight">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22" name="Picture 34" descr="LogoOnLight">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23" name="Picture 34" descr="LogoOnLight">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24" name="Picture 34" descr="LogoOnLight">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25" name="Picture 34" descr="LogoOnLight">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26" name="Picture 34" descr="LogoOnLight">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27" name="Picture 34" descr="LogoOnLight">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28" name="Picture 34" descr="LogoOnLight">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29" name="Picture 34" descr="LogoOnLight">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30" name="Picture 34" descr="LogoOnLight">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31" name="Picture 34" descr="LogoOnLight">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32" name="Picture 34" descr="LogoOnLight">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33" name="Picture 34" descr="LogoOnLight">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34" name="Picture 34" descr="LogoOnLight">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35" name="Picture 34" descr="LogoOnLight">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36" name="Picture 34" descr="LogoOnLight">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37" name="Picture 34" descr="LogoOnLight">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38" name="Picture 34" descr="LogoOnLight">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39" name="Picture 34" descr="LogoOnLight">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40" name="Picture 34" descr="LogoOnLight">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41" name="Picture 34" descr="LogoOnLight">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42" name="Picture 34" descr="LogoOnLight">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194</xdr:row>
      <xdr:rowOff>0</xdr:rowOff>
    </xdr:from>
    <xdr:ext cx="0" cy="1123950"/>
    <xdr:pic>
      <xdr:nvPicPr>
        <xdr:cNvPr id="143" name="Picture 34" descr="LogoOnLight">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144" name="Picture 34" descr="LogoOnLight">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194</xdr:row>
      <xdr:rowOff>0</xdr:rowOff>
    </xdr:from>
    <xdr:ext cx="0" cy="1123950"/>
    <xdr:pic>
      <xdr:nvPicPr>
        <xdr:cNvPr id="145" name="Picture 34" descr="LogoOnLight">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146" name="Picture 34" descr="LogoOnLight">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47" name="Picture 34" descr="LogoOnLight">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48" name="Picture 34" descr="LogoOnLight">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49" name="Picture 34" descr="LogoOnLight">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50" name="Picture 34" descr="LogoOnLight">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51" name="Picture 34" descr="LogoOnLight">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52" name="Picture 34" descr="LogoOnLight">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53" name="Picture 34" descr="LogoOnLight">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54" name="Picture 34" descr="LogoOnLight">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55" name="Picture 34" descr="LogoOnLight">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56" name="Picture 34" descr="LogoOnLight">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57" name="Picture 34" descr="LogoOnLight">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58" name="Picture 34" descr="LogoOnLight">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59" name="Picture 34" descr="LogoOnLight">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60" name="Picture 34" descr="LogoOnLight">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61" name="Picture 34" descr="LogoOnLight">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162" name="Picture 34" descr="LogoOnLight">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439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194</xdr:row>
      <xdr:rowOff>0</xdr:rowOff>
    </xdr:from>
    <xdr:ext cx="0" cy="1123950"/>
    <xdr:pic>
      <xdr:nvPicPr>
        <xdr:cNvPr id="163" name="Picture 34" descr="LogoOnLight">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3724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142875</xdr:colOff>
      <xdr:row>23</xdr:row>
      <xdr:rowOff>304800</xdr:rowOff>
    </xdr:from>
    <xdr:to>
      <xdr:col>0</xdr:col>
      <xdr:colOff>142875</xdr:colOff>
      <xdr:row>30</xdr:row>
      <xdr:rowOff>5715</xdr:rowOff>
    </xdr:to>
    <xdr:pic>
      <xdr:nvPicPr>
        <xdr:cNvPr id="164" name="Picture 4" descr="LogoOnLight">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23</xdr:row>
      <xdr:rowOff>304800</xdr:rowOff>
    </xdr:from>
    <xdr:ext cx="0" cy="647700"/>
    <xdr:pic>
      <xdr:nvPicPr>
        <xdr:cNvPr id="168" name="Picture 4" descr="LogoOnLight">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xdr:row>
      <xdr:rowOff>304800</xdr:rowOff>
    </xdr:from>
    <xdr:ext cx="0" cy="876300"/>
    <xdr:pic>
      <xdr:nvPicPr>
        <xdr:cNvPr id="169" name="Picture 4" descr="LogoOnLight">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xdr:row>
      <xdr:rowOff>304800</xdr:rowOff>
    </xdr:from>
    <xdr:ext cx="0" cy="870585"/>
    <xdr:pic>
      <xdr:nvPicPr>
        <xdr:cNvPr id="170" name="Picture 4" descr="LogoOnLight">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xdr:row>
      <xdr:rowOff>304800</xdr:rowOff>
    </xdr:from>
    <xdr:ext cx="0" cy="870585"/>
    <xdr:pic>
      <xdr:nvPicPr>
        <xdr:cNvPr id="171" name="Picture 4" descr="LogoOnLight">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xdr:row>
      <xdr:rowOff>304800</xdr:rowOff>
    </xdr:from>
    <xdr:ext cx="0" cy="872490"/>
    <xdr:pic>
      <xdr:nvPicPr>
        <xdr:cNvPr id="172" name="Picture 4" descr="LogoOnLight">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23</xdr:row>
      <xdr:rowOff>133350</xdr:rowOff>
    </xdr:from>
    <xdr:ext cx="0" cy="1127760"/>
    <xdr:pic>
      <xdr:nvPicPr>
        <xdr:cNvPr id="174" name="Picture 34" descr="LogoOnLight">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33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23</xdr:row>
      <xdr:rowOff>704850</xdr:rowOff>
    </xdr:from>
    <xdr:ext cx="0" cy="556260"/>
    <xdr:pic>
      <xdr:nvPicPr>
        <xdr:cNvPr id="175" name="Picture 34" descr="LogoOnLight">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23</xdr:row>
      <xdr:rowOff>0</xdr:rowOff>
    </xdr:from>
    <xdr:ext cx="0" cy="1127760"/>
    <xdr:pic>
      <xdr:nvPicPr>
        <xdr:cNvPr id="177" name="Picture 34" descr="LogoOnLight">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33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23</xdr:row>
      <xdr:rowOff>0</xdr:rowOff>
    </xdr:from>
    <xdr:ext cx="0" cy="556260"/>
    <xdr:pic>
      <xdr:nvPicPr>
        <xdr:cNvPr id="178" name="Picture 34" descr="LogoOnLight">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23</xdr:row>
      <xdr:rowOff>0</xdr:rowOff>
    </xdr:from>
    <xdr:ext cx="0" cy="1127760"/>
    <xdr:pic>
      <xdr:nvPicPr>
        <xdr:cNvPr id="180" name="Picture 34" descr="LogoOnLight">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33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23</xdr:row>
      <xdr:rowOff>0</xdr:rowOff>
    </xdr:from>
    <xdr:ext cx="0" cy="556260"/>
    <xdr:pic>
      <xdr:nvPicPr>
        <xdr:cNvPr id="181" name="Picture 34" descr="LogoOnLight">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23</xdr:row>
      <xdr:rowOff>0</xdr:rowOff>
    </xdr:from>
    <xdr:ext cx="0" cy="1127760"/>
    <xdr:pic>
      <xdr:nvPicPr>
        <xdr:cNvPr id="179" name="Picture 34" descr="LogoOnLight">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33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23</xdr:row>
      <xdr:rowOff>0</xdr:rowOff>
    </xdr:from>
    <xdr:ext cx="0" cy="556260"/>
    <xdr:pic>
      <xdr:nvPicPr>
        <xdr:cNvPr id="182" name="Picture 34" descr="LogoOnLight">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152400</xdr:colOff>
      <xdr:row>0</xdr:row>
      <xdr:rowOff>304800</xdr:rowOff>
    </xdr:from>
    <xdr:to>
      <xdr:col>0</xdr:col>
      <xdr:colOff>152400</xdr:colOff>
      <xdr:row>7</xdr:row>
      <xdr:rowOff>64135</xdr:rowOff>
    </xdr:to>
    <xdr:pic>
      <xdr:nvPicPr>
        <xdr:cNvPr id="183" name="Picture 76" descr="LogoOnDark">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53340</xdr:rowOff>
    </xdr:from>
    <xdr:to>
      <xdr:col>2</xdr:col>
      <xdr:colOff>190500</xdr:colOff>
      <xdr:row>0</xdr:row>
      <xdr:rowOff>826008</xdr:rowOff>
    </xdr:to>
    <xdr:pic>
      <xdr:nvPicPr>
        <xdr:cNvPr id="186" name="Рисунок 185">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53340"/>
          <a:ext cx="1287780" cy="77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34</xdr:row>
      <xdr:rowOff>304800</xdr:rowOff>
    </xdr:from>
    <xdr:to>
      <xdr:col>0</xdr:col>
      <xdr:colOff>142875</xdr:colOff>
      <xdr:row>36</xdr:row>
      <xdr:rowOff>63500</xdr:rowOff>
    </xdr:to>
    <xdr:pic>
      <xdr:nvPicPr>
        <xdr:cNvPr id="188" name="Picture 34" descr="LogoOnLight">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34</xdr:row>
      <xdr:rowOff>304800</xdr:rowOff>
    </xdr:from>
    <xdr:to>
      <xdr:col>0</xdr:col>
      <xdr:colOff>142875</xdr:colOff>
      <xdr:row>36</xdr:row>
      <xdr:rowOff>63500</xdr:rowOff>
    </xdr:to>
    <xdr:pic>
      <xdr:nvPicPr>
        <xdr:cNvPr id="189" name="Picture 4" descr="LogoOnLight">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34</xdr:row>
      <xdr:rowOff>304800</xdr:rowOff>
    </xdr:from>
    <xdr:to>
      <xdr:col>0</xdr:col>
      <xdr:colOff>142875</xdr:colOff>
      <xdr:row>36</xdr:row>
      <xdr:rowOff>63500</xdr:rowOff>
    </xdr:to>
    <xdr:pic>
      <xdr:nvPicPr>
        <xdr:cNvPr id="190" name="Picture 4" descr="LogoOnLight">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34</xdr:row>
      <xdr:rowOff>304800</xdr:rowOff>
    </xdr:from>
    <xdr:to>
      <xdr:col>3</xdr:col>
      <xdr:colOff>142875</xdr:colOff>
      <xdr:row>36</xdr:row>
      <xdr:rowOff>63500</xdr:rowOff>
    </xdr:to>
    <xdr:pic>
      <xdr:nvPicPr>
        <xdr:cNvPr id="191" name="Picture 4" descr="LogoOnLight">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34</xdr:row>
      <xdr:rowOff>304800</xdr:rowOff>
    </xdr:from>
    <xdr:to>
      <xdr:col>3</xdr:col>
      <xdr:colOff>142875</xdr:colOff>
      <xdr:row>36</xdr:row>
      <xdr:rowOff>57785</xdr:rowOff>
    </xdr:to>
    <xdr:pic>
      <xdr:nvPicPr>
        <xdr:cNvPr id="192" name="Picture 4" descr="LogoOnLight">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34</xdr:row>
      <xdr:rowOff>304800</xdr:rowOff>
    </xdr:from>
    <xdr:to>
      <xdr:col>3</xdr:col>
      <xdr:colOff>142875</xdr:colOff>
      <xdr:row>36</xdr:row>
      <xdr:rowOff>57785</xdr:rowOff>
    </xdr:to>
    <xdr:pic>
      <xdr:nvPicPr>
        <xdr:cNvPr id="193" name="Picture 4" descr="LogoOnLight">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34</xdr:row>
      <xdr:rowOff>304800</xdr:rowOff>
    </xdr:from>
    <xdr:to>
      <xdr:col>3</xdr:col>
      <xdr:colOff>142875</xdr:colOff>
      <xdr:row>36</xdr:row>
      <xdr:rowOff>59690</xdr:rowOff>
    </xdr:to>
    <xdr:pic>
      <xdr:nvPicPr>
        <xdr:cNvPr id="194" name="Picture 4" descr="LogoOnLight">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34</xdr:row>
      <xdr:rowOff>304800</xdr:rowOff>
    </xdr:from>
    <xdr:to>
      <xdr:col>0</xdr:col>
      <xdr:colOff>142875</xdr:colOff>
      <xdr:row>36</xdr:row>
      <xdr:rowOff>63500</xdr:rowOff>
    </xdr:to>
    <xdr:pic>
      <xdr:nvPicPr>
        <xdr:cNvPr id="196" name="Picture 34" descr="LogoOnLight">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34</xdr:row>
      <xdr:rowOff>304800</xdr:rowOff>
    </xdr:from>
    <xdr:to>
      <xdr:col>0</xdr:col>
      <xdr:colOff>142875</xdr:colOff>
      <xdr:row>36</xdr:row>
      <xdr:rowOff>63500</xdr:rowOff>
    </xdr:to>
    <xdr:pic>
      <xdr:nvPicPr>
        <xdr:cNvPr id="197" name="Picture 4" descr="LogoOnLight">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34</xdr:row>
      <xdr:rowOff>304800</xdr:rowOff>
    </xdr:from>
    <xdr:to>
      <xdr:col>0</xdr:col>
      <xdr:colOff>142875</xdr:colOff>
      <xdr:row>36</xdr:row>
      <xdr:rowOff>63500</xdr:rowOff>
    </xdr:to>
    <xdr:pic>
      <xdr:nvPicPr>
        <xdr:cNvPr id="198" name="Picture 4" descr="LogoOnLight">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34</xdr:row>
      <xdr:rowOff>304800</xdr:rowOff>
    </xdr:from>
    <xdr:to>
      <xdr:col>3</xdr:col>
      <xdr:colOff>142875</xdr:colOff>
      <xdr:row>36</xdr:row>
      <xdr:rowOff>63500</xdr:rowOff>
    </xdr:to>
    <xdr:pic>
      <xdr:nvPicPr>
        <xdr:cNvPr id="199" name="Picture 4" descr="LogoOnLight">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34</xdr:row>
      <xdr:rowOff>304800</xdr:rowOff>
    </xdr:from>
    <xdr:to>
      <xdr:col>3</xdr:col>
      <xdr:colOff>142875</xdr:colOff>
      <xdr:row>36</xdr:row>
      <xdr:rowOff>57785</xdr:rowOff>
    </xdr:to>
    <xdr:pic>
      <xdr:nvPicPr>
        <xdr:cNvPr id="200" name="Picture 4" descr="LogoOnLight">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34</xdr:row>
      <xdr:rowOff>304800</xdr:rowOff>
    </xdr:from>
    <xdr:to>
      <xdr:col>3</xdr:col>
      <xdr:colOff>142875</xdr:colOff>
      <xdr:row>36</xdr:row>
      <xdr:rowOff>57785</xdr:rowOff>
    </xdr:to>
    <xdr:pic>
      <xdr:nvPicPr>
        <xdr:cNvPr id="201" name="Picture 4" descr="LogoOnLight">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34</xdr:row>
      <xdr:rowOff>304800</xdr:rowOff>
    </xdr:from>
    <xdr:to>
      <xdr:col>3</xdr:col>
      <xdr:colOff>142875</xdr:colOff>
      <xdr:row>36</xdr:row>
      <xdr:rowOff>59690</xdr:rowOff>
    </xdr:to>
    <xdr:pic>
      <xdr:nvPicPr>
        <xdr:cNvPr id="202" name="Picture 4" descr="LogoOnLight">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187</xdr:row>
      <xdr:rowOff>304800</xdr:rowOff>
    </xdr:from>
    <xdr:ext cx="0" cy="647700"/>
    <xdr:pic>
      <xdr:nvPicPr>
        <xdr:cNvPr id="203" name="Picture 4" descr="LogoOnLight">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142875</xdr:colOff>
      <xdr:row>187</xdr:row>
      <xdr:rowOff>304800</xdr:rowOff>
    </xdr:from>
    <xdr:to>
      <xdr:col>0</xdr:col>
      <xdr:colOff>142875</xdr:colOff>
      <xdr:row>188</xdr:row>
      <xdr:rowOff>337185</xdr:rowOff>
    </xdr:to>
    <xdr:pic>
      <xdr:nvPicPr>
        <xdr:cNvPr id="204" name="Picture 4" descr="LogoOnLight">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187</xdr:row>
      <xdr:rowOff>304800</xdr:rowOff>
    </xdr:from>
    <xdr:ext cx="0" cy="647700"/>
    <xdr:pic>
      <xdr:nvPicPr>
        <xdr:cNvPr id="205" name="Picture 4" descr="LogoOnLight">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187</xdr:row>
      <xdr:rowOff>304800</xdr:rowOff>
    </xdr:from>
    <xdr:ext cx="0" cy="876300"/>
    <xdr:pic>
      <xdr:nvPicPr>
        <xdr:cNvPr id="206" name="Picture 4" descr="LogoOnLight">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187</xdr:row>
      <xdr:rowOff>304800</xdr:rowOff>
    </xdr:from>
    <xdr:ext cx="0" cy="870585"/>
    <xdr:pic>
      <xdr:nvPicPr>
        <xdr:cNvPr id="207" name="Picture 4" descr="LogoOnLight">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187</xdr:row>
      <xdr:rowOff>304800</xdr:rowOff>
    </xdr:from>
    <xdr:ext cx="0" cy="870585"/>
    <xdr:pic>
      <xdr:nvPicPr>
        <xdr:cNvPr id="208" name="Picture 4" descr="LogoOnLight">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228600</xdr:colOff>
      <xdr:row>0</xdr:row>
      <xdr:rowOff>53340</xdr:rowOff>
    </xdr:from>
    <xdr:to>
      <xdr:col>2</xdr:col>
      <xdr:colOff>270720</xdr:colOff>
      <xdr:row>0</xdr:row>
      <xdr:rowOff>811117</xdr:rowOff>
    </xdr:to>
    <xdr:pic>
      <xdr:nvPicPr>
        <xdr:cNvPr id="195" name="Рисунок 194">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5334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281940</xdr:colOff>
      <xdr:row>11</xdr:row>
      <xdr:rowOff>15240</xdr:rowOff>
    </xdr:from>
    <xdr:to>
      <xdr:col>2</xdr:col>
      <xdr:colOff>324060</xdr:colOff>
      <xdr:row>11</xdr:row>
      <xdr:rowOff>773017</xdr:rowOff>
    </xdr:to>
    <xdr:pic>
      <xdr:nvPicPr>
        <xdr:cNvPr id="209" name="Рисунок 208">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1940" y="316230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160020</xdr:colOff>
      <xdr:row>187</xdr:row>
      <xdr:rowOff>38100</xdr:rowOff>
    </xdr:from>
    <xdr:to>
      <xdr:col>2</xdr:col>
      <xdr:colOff>202140</xdr:colOff>
      <xdr:row>187</xdr:row>
      <xdr:rowOff>795877</xdr:rowOff>
    </xdr:to>
    <xdr:pic>
      <xdr:nvPicPr>
        <xdr:cNvPr id="211" name="Рисунок 210">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020" y="1236726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180340</xdr:colOff>
      <xdr:row>33</xdr:row>
      <xdr:rowOff>27940</xdr:rowOff>
    </xdr:from>
    <xdr:to>
      <xdr:col>2</xdr:col>
      <xdr:colOff>222460</xdr:colOff>
      <xdr:row>34</xdr:row>
      <xdr:rowOff>703167</xdr:rowOff>
    </xdr:to>
    <xdr:pic>
      <xdr:nvPicPr>
        <xdr:cNvPr id="212" name="Рисунок 211">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340" y="8752840"/>
          <a:ext cx="138832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220980</xdr:colOff>
      <xdr:row>22</xdr:row>
      <xdr:rowOff>60960</xdr:rowOff>
    </xdr:from>
    <xdr:to>
      <xdr:col>2</xdr:col>
      <xdr:colOff>263100</xdr:colOff>
      <xdr:row>23</xdr:row>
      <xdr:rowOff>755237</xdr:rowOff>
    </xdr:to>
    <xdr:pic>
      <xdr:nvPicPr>
        <xdr:cNvPr id="213" name="Рисунок 212">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0980" y="633984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10</xdr:row>
      <xdr:rowOff>0</xdr:rowOff>
    </xdr:from>
    <xdr:to>
      <xdr:col>0</xdr:col>
      <xdr:colOff>180975</xdr:colOff>
      <xdr:row>11</xdr:row>
      <xdr:rowOff>289560</xdr:rowOff>
    </xdr:to>
    <xdr:pic>
      <xdr:nvPicPr>
        <xdr:cNvPr id="2" name="Picture 34" descr="LogoOnLigh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33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10</xdr:row>
      <xdr:rowOff>304800</xdr:rowOff>
    </xdr:from>
    <xdr:to>
      <xdr:col>3</xdr:col>
      <xdr:colOff>142875</xdr:colOff>
      <xdr:row>10</xdr:row>
      <xdr:rowOff>304800</xdr:rowOff>
    </xdr:to>
    <xdr:pic>
      <xdr:nvPicPr>
        <xdr:cNvPr id="3" name="Picture 34" descr="LogoOnLight">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8831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20</xdr:row>
      <xdr:rowOff>0</xdr:rowOff>
    </xdr:from>
    <xdr:to>
      <xdr:col>3</xdr:col>
      <xdr:colOff>190500</xdr:colOff>
      <xdr:row>20</xdr:row>
      <xdr:rowOff>0</xdr:rowOff>
    </xdr:to>
    <xdr:pic>
      <xdr:nvPicPr>
        <xdr:cNvPr id="4" name="Picture 34" descr="LogoOnLight">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5040" y="11658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20</xdr:row>
      <xdr:rowOff>0</xdr:rowOff>
    </xdr:from>
    <xdr:to>
      <xdr:col>3</xdr:col>
      <xdr:colOff>142875</xdr:colOff>
      <xdr:row>20</xdr:row>
      <xdr:rowOff>0</xdr:rowOff>
    </xdr:to>
    <xdr:pic>
      <xdr:nvPicPr>
        <xdr:cNvPr id="5" name="Picture 34" descr="LogoOnLight">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11658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10</xdr:row>
      <xdr:rowOff>0</xdr:rowOff>
    </xdr:from>
    <xdr:to>
      <xdr:col>0</xdr:col>
      <xdr:colOff>152400</xdr:colOff>
      <xdr:row>10</xdr:row>
      <xdr:rowOff>556260</xdr:rowOff>
    </xdr:to>
    <xdr:pic>
      <xdr:nvPicPr>
        <xdr:cNvPr id="6" name="Picture 34" descr="LogoOnLight">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04850"/>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180975</xdr:colOff>
      <xdr:row>10</xdr:row>
      <xdr:rowOff>133350</xdr:rowOff>
    </xdr:from>
    <xdr:ext cx="0" cy="1123950"/>
    <xdr:pic>
      <xdr:nvPicPr>
        <xdr:cNvPr id="7" name="Picture 34" descr="LogoOnLight">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66013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 name="Picture 34" descr="LogoOnLight">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23163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 name="Picture 34" descr="LogoOnLight">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66013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10" name="Picture 34" descr="LogoOnLight">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23163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xdr:row>
      <xdr:rowOff>0</xdr:rowOff>
    </xdr:from>
    <xdr:ext cx="0" cy="0"/>
    <xdr:pic>
      <xdr:nvPicPr>
        <xdr:cNvPr id="11" name="Picture 34" descr="LogoOnLight">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11658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xdr:row>
      <xdr:rowOff>0</xdr:rowOff>
    </xdr:from>
    <xdr:ext cx="0" cy="1123950"/>
    <xdr:pic>
      <xdr:nvPicPr>
        <xdr:cNvPr id="12" name="Picture 34" descr="LogoOnLight">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xdr:row>
      <xdr:rowOff>0</xdr:rowOff>
    </xdr:from>
    <xdr:ext cx="0" cy="552450"/>
    <xdr:pic>
      <xdr:nvPicPr>
        <xdr:cNvPr id="13" name="Picture 34" descr="LogoOnLight">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xdr:row>
      <xdr:rowOff>0</xdr:rowOff>
    </xdr:from>
    <xdr:ext cx="0" cy="1123950"/>
    <xdr:pic>
      <xdr:nvPicPr>
        <xdr:cNvPr id="14" name="Picture 34" descr="LogoOnLight">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xdr:row>
      <xdr:rowOff>0</xdr:rowOff>
    </xdr:from>
    <xdr:ext cx="0" cy="552450"/>
    <xdr:pic>
      <xdr:nvPicPr>
        <xdr:cNvPr id="15" name="Picture 34" descr="LogoOnLight">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16" name="Picture 34" descr="LogoOnLight">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66013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18" name="Picture 34" descr="LogoOnLight">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19" name="Picture 34" descr="LogoOnLight">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0" name="Picture 34" descr="LogoOnLight">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21" name="Picture 34" descr="LogoOnLight">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2" name="Picture 34" descr="LogoOnLight">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23" name="Picture 34" descr="LogoOnLight">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4" name="Picture 34" descr="LogoOnLight">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25" name="Picture 34" descr="LogoOnLight">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6" name="Picture 34" descr="LogoOnLight">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27" name="Picture 34" descr="LogoOnLight">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8" name="Picture 34" descr="LogoOnLight">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29" name="Picture 34" descr="LogoOnLight">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165</xdr:row>
      <xdr:rowOff>0</xdr:rowOff>
    </xdr:from>
    <xdr:ext cx="0" cy="0"/>
    <xdr:pic>
      <xdr:nvPicPr>
        <xdr:cNvPr id="30" name="Picture 34" descr="LogoOnLight">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12016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165</xdr:row>
      <xdr:rowOff>0</xdr:rowOff>
    </xdr:from>
    <xdr:ext cx="0" cy="0"/>
    <xdr:pic>
      <xdr:nvPicPr>
        <xdr:cNvPr id="31" name="Picture 34" descr="LogoOnLight">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5040" y="14759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165</xdr:row>
      <xdr:rowOff>0</xdr:rowOff>
    </xdr:from>
    <xdr:ext cx="0" cy="0"/>
    <xdr:pic>
      <xdr:nvPicPr>
        <xdr:cNvPr id="32" name="Picture 34" descr="LogoOnLight">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14759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33" name="Picture 34" descr="LogoOnLight">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34" name="Picture 34" descr="LogoOnLight">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35" name="Picture 34" descr="LogoOnLight">
          <a:extLst>
            <a:ext uri="{FF2B5EF4-FFF2-40B4-BE49-F238E27FC236}">
              <a16:creationId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36" name="Picture 34" descr="LogoOnLight">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165</xdr:row>
      <xdr:rowOff>0</xdr:rowOff>
    </xdr:from>
    <xdr:ext cx="0" cy="0"/>
    <xdr:pic>
      <xdr:nvPicPr>
        <xdr:cNvPr id="37" name="Picture 34" descr="LogoOnLight">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14759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165</xdr:row>
      <xdr:rowOff>0</xdr:rowOff>
    </xdr:from>
    <xdr:ext cx="0" cy="1123950"/>
    <xdr:pic>
      <xdr:nvPicPr>
        <xdr:cNvPr id="38" name="Picture 34" descr="LogoOnLight">
          <a:extLst>
            <a:ext uri="{FF2B5EF4-FFF2-40B4-BE49-F238E27FC236}">
              <a16:creationId xmlns:a16="http://schemas.microsoft.com/office/drawing/2014/main" id="{00000000-0008-0000-03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165</xdr:row>
      <xdr:rowOff>0</xdr:rowOff>
    </xdr:from>
    <xdr:ext cx="0" cy="1123950"/>
    <xdr:pic>
      <xdr:nvPicPr>
        <xdr:cNvPr id="40" name="Picture 34" descr="LogoOnLight">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42" name="Picture 34" descr="LogoOnLight">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43" name="Picture 34" descr="LogoOnLight">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44" name="Picture 34" descr="LogoOnLight">
          <a:extLst>
            <a:ext uri="{FF2B5EF4-FFF2-40B4-BE49-F238E27FC236}">
              <a16:creationId xmlns:a16="http://schemas.microsoft.com/office/drawing/2014/main" id="{00000000-0008-0000-03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46" name="Picture 34" descr="LogoOnLight">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48" name="Picture 34" descr="LogoOnLight">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50" name="Picture 34" descr="LogoOnLight">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52" name="Picture 34" descr="LogoOnLight">
          <a:extLst>
            <a:ext uri="{FF2B5EF4-FFF2-40B4-BE49-F238E27FC236}">
              <a16:creationId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54" name="Picture 34" descr="LogoOnLight">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xdr:row>
      <xdr:rowOff>0</xdr:rowOff>
    </xdr:from>
    <xdr:ext cx="0" cy="0"/>
    <xdr:pic>
      <xdr:nvPicPr>
        <xdr:cNvPr id="56" name="Picture 34" descr="LogoOnLight">
          <a:extLst>
            <a:ext uri="{FF2B5EF4-FFF2-40B4-BE49-F238E27FC236}">
              <a16:creationId xmlns:a16="http://schemas.microsoft.com/office/drawing/2014/main" id="{00000000-0008-0000-03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11658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57" name="Picture 34" descr="LogoOnLight">
          <a:extLst>
            <a:ext uri="{FF2B5EF4-FFF2-40B4-BE49-F238E27FC236}">
              <a16:creationId xmlns:a16="http://schemas.microsoft.com/office/drawing/2014/main" id="{00000000-0008-0000-03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58" name="Picture 34" descr="LogoOnLight">
          <a:extLst>
            <a:ext uri="{FF2B5EF4-FFF2-40B4-BE49-F238E27FC236}">
              <a16:creationId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59" name="Picture 34" descr="LogoOnLight">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60" name="Picture 34" descr="LogoOnLight">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61" name="Picture 34" descr="LogoOnLight">
          <a:extLst>
            <a:ext uri="{FF2B5EF4-FFF2-40B4-BE49-F238E27FC236}">
              <a16:creationId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62" name="Picture 34" descr="LogoOnLight">
          <a:extLst>
            <a:ext uri="{FF2B5EF4-FFF2-40B4-BE49-F238E27FC236}">
              <a16:creationId xmlns:a16="http://schemas.microsoft.com/office/drawing/2014/main" id="{00000000-0008-0000-03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63" name="Picture 34" descr="LogoOnLight">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64" name="Picture 34" descr="LogoOnLight">
          <a:extLst>
            <a:ext uri="{FF2B5EF4-FFF2-40B4-BE49-F238E27FC236}">
              <a16:creationId xmlns:a16="http://schemas.microsoft.com/office/drawing/2014/main" id="{00000000-0008-0000-03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65" name="Picture 34" descr="LogoOnLight">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66" name="Picture 34" descr="LogoOnLight">
          <a:extLst>
            <a:ext uri="{FF2B5EF4-FFF2-40B4-BE49-F238E27FC236}">
              <a16:creationId xmlns:a16="http://schemas.microsoft.com/office/drawing/2014/main" id="{00000000-0008-0000-03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67" name="Picture 34" descr="LogoOnLight">
          <a:extLst>
            <a:ext uri="{FF2B5EF4-FFF2-40B4-BE49-F238E27FC236}">
              <a16:creationId xmlns:a16="http://schemas.microsoft.com/office/drawing/2014/main" id="{00000000-0008-0000-03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6586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xdr:row>
      <xdr:rowOff>0</xdr:rowOff>
    </xdr:from>
    <xdr:ext cx="0" cy="552450"/>
    <xdr:pic>
      <xdr:nvPicPr>
        <xdr:cNvPr id="68" name="Picture 34" descr="LogoOnLight">
          <a:extLst>
            <a:ext uri="{FF2B5EF4-FFF2-40B4-BE49-F238E27FC236}">
              <a16:creationId xmlns:a16="http://schemas.microsoft.com/office/drawing/2014/main" id="{00000000-0008-0000-03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6586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69" name="Picture 34" descr="LogoOnLight">
          <a:extLst>
            <a:ext uri="{FF2B5EF4-FFF2-40B4-BE49-F238E27FC236}">
              <a16:creationId xmlns:a16="http://schemas.microsoft.com/office/drawing/2014/main" id="{00000000-0008-0000-03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71" name="Picture 34" descr="LogoOnLight">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73" name="Picture 34" descr="LogoOnLight">
          <a:extLst>
            <a:ext uri="{FF2B5EF4-FFF2-40B4-BE49-F238E27FC236}">
              <a16:creationId xmlns:a16="http://schemas.microsoft.com/office/drawing/2014/main" id="{00000000-0008-0000-03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165</xdr:row>
      <xdr:rowOff>0</xdr:rowOff>
    </xdr:from>
    <xdr:ext cx="0" cy="552450"/>
    <xdr:pic>
      <xdr:nvPicPr>
        <xdr:cNvPr id="76" name="Picture 34" descr="LogoOnLight">
          <a:extLst>
            <a:ext uri="{FF2B5EF4-FFF2-40B4-BE49-F238E27FC236}">
              <a16:creationId xmlns:a16="http://schemas.microsoft.com/office/drawing/2014/main" id="{00000000-0008-0000-03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165</xdr:row>
      <xdr:rowOff>0</xdr:rowOff>
    </xdr:from>
    <xdr:ext cx="0" cy="552450"/>
    <xdr:pic>
      <xdr:nvPicPr>
        <xdr:cNvPr id="77" name="Picture 34" descr="LogoOnLight">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78" name="Picture 34" descr="LogoOnLight">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79" name="Picture 34" descr="LogoOnLight">
          <a:extLst>
            <a:ext uri="{FF2B5EF4-FFF2-40B4-BE49-F238E27FC236}">
              <a16:creationId xmlns:a16="http://schemas.microsoft.com/office/drawing/2014/main" id="{00000000-0008-0000-03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80" name="Picture 34" descr="LogoOnLight">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81" name="Picture 34" descr="LogoOnLight">
          <a:extLst>
            <a:ext uri="{FF2B5EF4-FFF2-40B4-BE49-F238E27FC236}">
              <a16:creationId xmlns:a16="http://schemas.microsoft.com/office/drawing/2014/main" id="{00000000-0008-0000-03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82" name="Picture 34" descr="LogoOnLight">
          <a:extLst>
            <a:ext uri="{FF2B5EF4-FFF2-40B4-BE49-F238E27FC236}">
              <a16:creationId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83" name="Picture 34" descr="LogoOnLight">
          <a:extLst>
            <a:ext uri="{FF2B5EF4-FFF2-40B4-BE49-F238E27FC236}">
              <a16:creationId xmlns:a16="http://schemas.microsoft.com/office/drawing/2014/main" id="{00000000-0008-0000-03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84" name="Picture 34" descr="LogoOnLight">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85" name="Picture 34" descr="LogoOnLight">
          <a:extLst>
            <a:ext uri="{FF2B5EF4-FFF2-40B4-BE49-F238E27FC236}">
              <a16:creationId xmlns:a16="http://schemas.microsoft.com/office/drawing/2014/main" id="{00000000-0008-0000-03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86" name="Picture 34" descr="LogoOnLight">
          <a:extLst>
            <a:ext uri="{FF2B5EF4-FFF2-40B4-BE49-F238E27FC236}">
              <a16:creationId xmlns:a16="http://schemas.microsoft.com/office/drawing/2014/main" id="{00000000-0008-0000-03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87" name="Picture 34" descr="LogoOnLight">
          <a:extLst>
            <a:ext uri="{FF2B5EF4-FFF2-40B4-BE49-F238E27FC236}">
              <a16:creationId xmlns:a16="http://schemas.microsoft.com/office/drawing/2014/main" id="{00000000-0008-0000-03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88" name="Picture 34" descr="LogoOnLight">
          <a:extLst>
            <a:ext uri="{FF2B5EF4-FFF2-40B4-BE49-F238E27FC236}">
              <a16:creationId xmlns:a16="http://schemas.microsoft.com/office/drawing/2014/main" id="{00000000-0008-0000-03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89" name="Picture 34" descr="LogoOnLight">
          <a:extLst>
            <a:ext uri="{FF2B5EF4-FFF2-40B4-BE49-F238E27FC236}">
              <a16:creationId xmlns:a16="http://schemas.microsoft.com/office/drawing/2014/main" id="{00000000-0008-0000-03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90" name="Picture 34" descr="LogoOnLight">
          <a:extLst>
            <a:ext uri="{FF2B5EF4-FFF2-40B4-BE49-F238E27FC236}">
              <a16:creationId xmlns:a16="http://schemas.microsoft.com/office/drawing/2014/main" id="{00000000-0008-0000-03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91" name="Picture 34" descr="LogoOnLight">
          <a:extLst>
            <a:ext uri="{FF2B5EF4-FFF2-40B4-BE49-F238E27FC236}">
              <a16:creationId xmlns:a16="http://schemas.microsoft.com/office/drawing/2014/main" id="{00000000-0008-0000-03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92" name="Picture 34" descr="LogoOnLight">
          <a:extLst>
            <a:ext uri="{FF2B5EF4-FFF2-40B4-BE49-F238E27FC236}">
              <a16:creationId xmlns:a16="http://schemas.microsoft.com/office/drawing/2014/main" id="{00000000-0008-0000-03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93" name="Picture 34" descr="LogoOnLight">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94" name="Picture 34" descr="LogoOnLight">
          <a:extLst>
            <a:ext uri="{FF2B5EF4-FFF2-40B4-BE49-F238E27FC236}">
              <a16:creationId xmlns:a16="http://schemas.microsoft.com/office/drawing/2014/main" id="{00000000-0008-0000-03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165</xdr:row>
      <xdr:rowOff>0</xdr:rowOff>
    </xdr:from>
    <xdr:ext cx="0" cy="552450"/>
    <xdr:pic>
      <xdr:nvPicPr>
        <xdr:cNvPr id="95" name="Picture 34" descr="LogoOnLight">
          <a:extLst>
            <a:ext uri="{FF2B5EF4-FFF2-40B4-BE49-F238E27FC236}">
              <a16:creationId xmlns:a16="http://schemas.microsoft.com/office/drawing/2014/main" id="{00000000-0008-0000-03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96" name="Picture 34" descr="LogoOnLight">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98" name="Picture 34" descr="LogoOnLight">
          <a:extLst>
            <a:ext uri="{FF2B5EF4-FFF2-40B4-BE49-F238E27FC236}">
              <a16:creationId xmlns:a16="http://schemas.microsoft.com/office/drawing/2014/main" id="{00000000-0008-0000-03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00" name="Picture 34" descr="LogoOnLight">
          <a:extLst>
            <a:ext uri="{FF2B5EF4-FFF2-40B4-BE49-F238E27FC236}">
              <a16:creationId xmlns:a16="http://schemas.microsoft.com/office/drawing/2014/main" id="{00000000-0008-0000-03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165</xdr:row>
      <xdr:rowOff>0</xdr:rowOff>
    </xdr:from>
    <xdr:ext cx="0" cy="1123950"/>
    <xdr:pic>
      <xdr:nvPicPr>
        <xdr:cNvPr id="102" name="Picture 34" descr="LogoOnLight">
          <a:extLst>
            <a:ext uri="{FF2B5EF4-FFF2-40B4-BE49-F238E27FC236}">
              <a16:creationId xmlns:a16="http://schemas.microsoft.com/office/drawing/2014/main" id="{00000000-0008-0000-03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165</xdr:row>
      <xdr:rowOff>0</xdr:rowOff>
    </xdr:from>
    <xdr:ext cx="0" cy="1123950"/>
    <xdr:pic>
      <xdr:nvPicPr>
        <xdr:cNvPr id="104" name="Picture 34" descr="LogoOnLight">
          <a:extLst>
            <a:ext uri="{FF2B5EF4-FFF2-40B4-BE49-F238E27FC236}">
              <a16:creationId xmlns:a16="http://schemas.microsoft.com/office/drawing/2014/main" id="{00000000-0008-0000-03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06" name="Picture 34" descr="LogoOnLight">
          <a:extLst>
            <a:ext uri="{FF2B5EF4-FFF2-40B4-BE49-F238E27FC236}">
              <a16:creationId xmlns:a16="http://schemas.microsoft.com/office/drawing/2014/main" id="{00000000-0008-0000-03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08" name="Picture 34" descr="LogoOnLight">
          <a:extLst>
            <a:ext uri="{FF2B5EF4-FFF2-40B4-BE49-F238E27FC236}">
              <a16:creationId xmlns:a16="http://schemas.microsoft.com/office/drawing/2014/main" id="{00000000-0008-0000-03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10" name="Picture 34" descr="LogoOnLight">
          <a:extLst>
            <a:ext uri="{FF2B5EF4-FFF2-40B4-BE49-F238E27FC236}">
              <a16:creationId xmlns:a16="http://schemas.microsoft.com/office/drawing/2014/main" id="{00000000-0008-0000-03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12" name="Picture 34" descr="LogoOnLight">
          <a:extLst>
            <a:ext uri="{FF2B5EF4-FFF2-40B4-BE49-F238E27FC236}">
              <a16:creationId xmlns:a16="http://schemas.microsoft.com/office/drawing/2014/main" id="{00000000-0008-0000-03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14" name="Picture 34" descr="LogoOnLight">
          <a:extLst>
            <a:ext uri="{FF2B5EF4-FFF2-40B4-BE49-F238E27FC236}">
              <a16:creationId xmlns:a16="http://schemas.microsoft.com/office/drawing/2014/main" id="{00000000-0008-0000-03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16" name="Picture 34" descr="LogoOnLight">
          <a:extLst>
            <a:ext uri="{FF2B5EF4-FFF2-40B4-BE49-F238E27FC236}">
              <a16:creationId xmlns:a16="http://schemas.microsoft.com/office/drawing/2014/main" id="{00000000-0008-0000-03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18" name="Picture 34" descr="LogoOnLight">
          <a:extLst>
            <a:ext uri="{FF2B5EF4-FFF2-40B4-BE49-F238E27FC236}">
              <a16:creationId xmlns:a16="http://schemas.microsoft.com/office/drawing/2014/main" id="{00000000-0008-0000-03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20" name="Picture 34" descr="LogoOnLight">
          <a:extLst>
            <a:ext uri="{FF2B5EF4-FFF2-40B4-BE49-F238E27FC236}">
              <a16:creationId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22" name="Picture 34" descr="LogoOnLight">
          <a:extLst>
            <a:ext uri="{FF2B5EF4-FFF2-40B4-BE49-F238E27FC236}">
              <a16:creationId xmlns:a16="http://schemas.microsoft.com/office/drawing/2014/main" id="{00000000-0008-0000-03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24" name="Picture 34" descr="LogoOnLight">
          <a:extLst>
            <a:ext uri="{FF2B5EF4-FFF2-40B4-BE49-F238E27FC236}">
              <a16:creationId xmlns:a16="http://schemas.microsoft.com/office/drawing/2014/main" id="{00000000-0008-0000-03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26" name="Picture 34" descr="LogoOnLight">
          <a:extLst>
            <a:ext uri="{FF2B5EF4-FFF2-40B4-BE49-F238E27FC236}">
              <a16:creationId xmlns:a16="http://schemas.microsoft.com/office/drawing/2014/main" id="{00000000-0008-0000-03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28" name="Picture 34" descr="LogoOnLight">
          <a:extLst>
            <a:ext uri="{FF2B5EF4-FFF2-40B4-BE49-F238E27FC236}">
              <a16:creationId xmlns:a16="http://schemas.microsoft.com/office/drawing/2014/main" id="{00000000-0008-0000-03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165</xdr:row>
      <xdr:rowOff>0</xdr:rowOff>
    </xdr:from>
    <xdr:ext cx="0" cy="1123950"/>
    <xdr:pic>
      <xdr:nvPicPr>
        <xdr:cNvPr id="130" name="Picture 34" descr="LogoOnLight">
          <a:extLst>
            <a:ext uri="{FF2B5EF4-FFF2-40B4-BE49-F238E27FC236}">
              <a16:creationId xmlns:a16="http://schemas.microsoft.com/office/drawing/2014/main" id="{00000000-0008-0000-03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165</xdr:row>
      <xdr:rowOff>0</xdr:rowOff>
    </xdr:from>
    <xdr:ext cx="0" cy="1123950"/>
    <xdr:pic>
      <xdr:nvPicPr>
        <xdr:cNvPr id="132" name="Picture 34" descr="LogoOnLight">
          <a:extLst>
            <a:ext uri="{FF2B5EF4-FFF2-40B4-BE49-F238E27FC236}">
              <a16:creationId xmlns:a16="http://schemas.microsoft.com/office/drawing/2014/main" id="{00000000-0008-0000-03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34" name="Picture 34" descr="LogoOnLight">
          <a:extLst>
            <a:ext uri="{FF2B5EF4-FFF2-40B4-BE49-F238E27FC236}">
              <a16:creationId xmlns:a16="http://schemas.microsoft.com/office/drawing/2014/main" id="{00000000-0008-0000-03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36" name="Picture 34" descr="LogoOnLight">
          <a:extLst>
            <a:ext uri="{FF2B5EF4-FFF2-40B4-BE49-F238E27FC236}">
              <a16:creationId xmlns:a16="http://schemas.microsoft.com/office/drawing/2014/main" id="{00000000-0008-0000-03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38" name="Picture 34" descr="LogoOnLight">
          <a:extLst>
            <a:ext uri="{FF2B5EF4-FFF2-40B4-BE49-F238E27FC236}">
              <a16:creationId xmlns:a16="http://schemas.microsoft.com/office/drawing/2014/main" id="{00000000-0008-0000-03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40" name="Picture 34" descr="LogoOnLight">
          <a:extLst>
            <a:ext uri="{FF2B5EF4-FFF2-40B4-BE49-F238E27FC236}">
              <a16:creationId xmlns:a16="http://schemas.microsoft.com/office/drawing/2014/main" id="{00000000-0008-0000-03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42" name="Picture 34" descr="LogoOnLight">
          <a:extLst>
            <a:ext uri="{FF2B5EF4-FFF2-40B4-BE49-F238E27FC236}">
              <a16:creationId xmlns:a16="http://schemas.microsoft.com/office/drawing/2014/main" id="{00000000-0008-0000-03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44" name="Picture 34" descr="LogoOnLight">
          <a:extLst>
            <a:ext uri="{FF2B5EF4-FFF2-40B4-BE49-F238E27FC236}">
              <a16:creationId xmlns:a16="http://schemas.microsoft.com/office/drawing/2014/main" id="{00000000-0008-0000-03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46" name="Picture 34" descr="LogoOnLight">
          <a:extLst>
            <a:ext uri="{FF2B5EF4-FFF2-40B4-BE49-F238E27FC236}">
              <a16:creationId xmlns:a16="http://schemas.microsoft.com/office/drawing/2014/main" id="{00000000-0008-0000-03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48" name="Picture 34" descr="LogoOnLight">
          <a:extLst>
            <a:ext uri="{FF2B5EF4-FFF2-40B4-BE49-F238E27FC236}">
              <a16:creationId xmlns:a16="http://schemas.microsoft.com/office/drawing/2014/main" id="{00000000-0008-0000-0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165</xdr:row>
      <xdr:rowOff>0</xdr:rowOff>
    </xdr:from>
    <xdr:ext cx="0" cy="1123950"/>
    <xdr:pic>
      <xdr:nvPicPr>
        <xdr:cNvPr id="150" name="Picture 34" descr="LogoOnLight">
          <a:extLst>
            <a:ext uri="{FF2B5EF4-FFF2-40B4-BE49-F238E27FC236}">
              <a16:creationId xmlns:a16="http://schemas.microsoft.com/office/drawing/2014/main" id="{00000000-0008-0000-03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475994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342900</xdr:colOff>
      <xdr:row>165</xdr:row>
      <xdr:rowOff>0</xdr:rowOff>
    </xdr:from>
    <xdr:to>
      <xdr:col>2</xdr:col>
      <xdr:colOff>304800</xdr:colOff>
      <xdr:row>165</xdr:row>
      <xdr:rowOff>0</xdr:rowOff>
    </xdr:to>
    <xdr:pic>
      <xdr:nvPicPr>
        <xdr:cNvPr id="153" name="Рисунок 152">
          <a:extLst>
            <a:ext uri="{FF2B5EF4-FFF2-40B4-BE49-F238E27FC236}">
              <a16:creationId xmlns:a16="http://schemas.microsoft.com/office/drawing/2014/main" id="{00000000-0008-0000-0300-00009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11719560"/>
          <a:ext cx="1287780" cy="77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142875</xdr:colOff>
      <xdr:row>10</xdr:row>
      <xdr:rowOff>0</xdr:rowOff>
    </xdr:from>
    <xdr:ext cx="0" cy="647700"/>
    <xdr:pic>
      <xdr:nvPicPr>
        <xdr:cNvPr id="155" name="Picture 4" descr="LogoOnLight">
          <a:extLst>
            <a:ext uri="{FF2B5EF4-FFF2-40B4-BE49-F238E27FC236}">
              <a16:creationId xmlns:a16="http://schemas.microsoft.com/office/drawing/2014/main" id="{00000000-0008-0000-03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637032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10</xdr:row>
      <xdr:rowOff>0</xdr:rowOff>
    </xdr:from>
    <xdr:ext cx="0" cy="876300"/>
    <xdr:pic>
      <xdr:nvPicPr>
        <xdr:cNvPr id="156" name="Picture 4" descr="LogoOnLight">
          <a:extLst>
            <a:ext uri="{FF2B5EF4-FFF2-40B4-BE49-F238E27FC236}">
              <a16:creationId xmlns:a16="http://schemas.microsoft.com/office/drawing/2014/main" id="{00000000-0008-0000-03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637032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10</xdr:row>
      <xdr:rowOff>0</xdr:rowOff>
    </xdr:from>
    <xdr:ext cx="0" cy="870585"/>
    <xdr:pic>
      <xdr:nvPicPr>
        <xdr:cNvPr id="157" name="Picture 4" descr="LogoOnLight">
          <a:extLst>
            <a:ext uri="{FF2B5EF4-FFF2-40B4-BE49-F238E27FC236}">
              <a16:creationId xmlns:a16="http://schemas.microsoft.com/office/drawing/2014/main" id="{00000000-0008-0000-03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637032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10</xdr:row>
      <xdr:rowOff>0</xdr:rowOff>
    </xdr:from>
    <xdr:ext cx="0" cy="870585"/>
    <xdr:pic>
      <xdr:nvPicPr>
        <xdr:cNvPr id="158" name="Picture 4" descr="LogoOnLight">
          <a:extLst>
            <a:ext uri="{FF2B5EF4-FFF2-40B4-BE49-F238E27FC236}">
              <a16:creationId xmlns:a16="http://schemas.microsoft.com/office/drawing/2014/main" id="{00000000-0008-0000-03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637032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0</xdr:rowOff>
    </xdr:from>
    <xdr:ext cx="0" cy="1127760"/>
    <xdr:pic>
      <xdr:nvPicPr>
        <xdr:cNvPr id="161" name="Picture 34" descr="LogoOnLight">
          <a:extLst>
            <a:ext uri="{FF2B5EF4-FFF2-40B4-BE49-F238E27FC236}">
              <a16:creationId xmlns:a16="http://schemas.microsoft.com/office/drawing/2014/main" id="{00000000-0008-0000-03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9887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0</xdr:rowOff>
    </xdr:from>
    <xdr:ext cx="0" cy="556260"/>
    <xdr:pic>
      <xdr:nvPicPr>
        <xdr:cNvPr id="162" name="Picture 34" descr="LogoOnLight">
          <a:extLst>
            <a:ext uri="{FF2B5EF4-FFF2-40B4-BE49-F238E27FC236}">
              <a16:creationId xmlns:a16="http://schemas.microsoft.com/office/drawing/2014/main" id="{00000000-0008-0000-03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770370"/>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0</xdr:rowOff>
    </xdr:from>
    <xdr:ext cx="0" cy="1127760"/>
    <xdr:pic>
      <xdr:nvPicPr>
        <xdr:cNvPr id="163" name="Picture 34" descr="LogoOnLight">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5087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0</xdr:rowOff>
    </xdr:from>
    <xdr:ext cx="0" cy="556260"/>
    <xdr:pic>
      <xdr:nvPicPr>
        <xdr:cNvPr id="164" name="Picture 34" descr="LogoOnLight">
          <a:extLst>
            <a:ext uri="{FF2B5EF4-FFF2-40B4-BE49-F238E27FC236}">
              <a16:creationId xmlns:a16="http://schemas.microsoft.com/office/drawing/2014/main" id="{00000000-0008-0000-03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22370"/>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0</xdr:rowOff>
    </xdr:from>
    <xdr:ext cx="0" cy="1127760"/>
    <xdr:pic>
      <xdr:nvPicPr>
        <xdr:cNvPr id="165" name="Picture 34" descr="LogoOnLight">
          <a:extLst>
            <a:ext uri="{FF2B5EF4-FFF2-40B4-BE49-F238E27FC236}">
              <a16:creationId xmlns:a16="http://schemas.microsoft.com/office/drawing/2014/main" id="{00000000-0008-0000-03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5087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0</xdr:rowOff>
    </xdr:from>
    <xdr:ext cx="0" cy="556260"/>
    <xdr:pic>
      <xdr:nvPicPr>
        <xdr:cNvPr id="166" name="Picture 34" descr="LogoOnLight">
          <a:extLst>
            <a:ext uri="{FF2B5EF4-FFF2-40B4-BE49-F238E27FC236}">
              <a16:creationId xmlns:a16="http://schemas.microsoft.com/office/drawing/2014/main" id="{00000000-0008-0000-03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22370"/>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0</xdr:rowOff>
    </xdr:from>
    <xdr:ext cx="0" cy="1127760"/>
    <xdr:pic>
      <xdr:nvPicPr>
        <xdr:cNvPr id="168" name="Picture 34" descr="LogoOnLight">
          <a:extLst>
            <a:ext uri="{FF2B5EF4-FFF2-40B4-BE49-F238E27FC236}">
              <a16:creationId xmlns:a16="http://schemas.microsoft.com/office/drawing/2014/main" id="{00000000-0008-0000-03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5087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0</xdr:rowOff>
    </xdr:from>
    <xdr:ext cx="0" cy="556260"/>
    <xdr:pic>
      <xdr:nvPicPr>
        <xdr:cNvPr id="169" name="Picture 34" descr="LogoOnLight">
          <a:extLst>
            <a:ext uri="{FF2B5EF4-FFF2-40B4-BE49-F238E27FC236}">
              <a16:creationId xmlns:a16="http://schemas.microsoft.com/office/drawing/2014/main" id="{00000000-0008-0000-03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22370"/>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0"/>
    <xdr:pic>
      <xdr:nvPicPr>
        <xdr:cNvPr id="170" name="Picture 34" descr="LogoOnLight">
          <a:extLst>
            <a:ext uri="{FF2B5EF4-FFF2-40B4-BE49-F238E27FC236}">
              <a16:creationId xmlns:a16="http://schemas.microsoft.com/office/drawing/2014/main" id="{00000000-0008-0000-03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12016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71" name="Picture 34" descr="LogoOnLight">
          <a:extLst>
            <a:ext uri="{FF2B5EF4-FFF2-40B4-BE49-F238E27FC236}">
              <a16:creationId xmlns:a16="http://schemas.microsoft.com/office/drawing/2014/main" id="{00000000-0008-0000-03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72" name="Picture 34" descr="LogoOnLight">
          <a:extLst>
            <a:ext uri="{FF2B5EF4-FFF2-40B4-BE49-F238E27FC236}">
              <a16:creationId xmlns:a16="http://schemas.microsoft.com/office/drawing/2014/main" id="{00000000-0008-0000-03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73" name="Picture 34" descr="LogoOnLight">
          <a:extLst>
            <a:ext uri="{FF2B5EF4-FFF2-40B4-BE49-F238E27FC236}">
              <a16:creationId xmlns:a16="http://schemas.microsoft.com/office/drawing/2014/main" id="{00000000-0008-0000-03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74" name="Picture 34" descr="LogoOnLight">
          <a:extLst>
            <a:ext uri="{FF2B5EF4-FFF2-40B4-BE49-F238E27FC236}">
              <a16:creationId xmlns:a16="http://schemas.microsoft.com/office/drawing/2014/main" id="{00000000-0008-0000-03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75" name="Picture 34" descr="LogoOnLight">
          <a:extLst>
            <a:ext uri="{FF2B5EF4-FFF2-40B4-BE49-F238E27FC236}">
              <a16:creationId xmlns:a16="http://schemas.microsoft.com/office/drawing/2014/main" id="{00000000-0008-0000-03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76" name="Picture 34" descr="LogoOnLight">
          <a:extLst>
            <a:ext uri="{FF2B5EF4-FFF2-40B4-BE49-F238E27FC236}">
              <a16:creationId xmlns:a16="http://schemas.microsoft.com/office/drawing/2014/main" id="{00000000-0008-0000-03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208</xdr:row>
      <xdr:rowOff>0</xdr:rowOff>
    </xdr:from>
    <xdr:ext cx="0" cy="552450"/>
    <xdr:pic>
      <xdr:nvPicPr>
        <xdr:cNvPr id="178" name="Picture 34" descr="LogoOnLight">
          <a:extLst>
            <a:ext uri="{FF2B5EF4-FFF2-40B4-BE49-F238E27FC236}">
              <a16:creationId xmlns:a16="http://schemas.microsoft.com/office/drawing/2014/main" id="{00000000-0008-0000-03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80" name="Picture 34" descr="LogoOnLight">
          <a:extLst>
            <a:ext uri="{FF2B5EF4-FFF2-40B4-BE49-F238E27FC236}">
              <a16:creationId xmlns:a16="http://schemas.microsoft.com/office/drawing/2014/main" id="{00000000-0008-0000-03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81" name="Picture 34" descr="LogoOnLight">
          <a:extLst>
            <a:ext uri="{FF2B5EF4-FFF2-40B4-BE49-F238E27FC236}">
              <a16:creationId xmlns:a16="http://schemas.microsoft.com/office/drawing/2014/main" id="{00000000-0008-0000-03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82" name="Picture 34" descr="LogoOnLight">
          <a:extLst>
            <a:ext uri="{FF2B5EF4-FFF2-40B4-BE49-F238E27FC236}">
              <a16:creationId xmlns:a16="http://schemas.microsoft.com/office/drawing/2014/main" id="{00000000-0008-0000-03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83" name="Picture 34" descr="LogoOnLight">
          <a:extLst>
            <a:ext uri="{FF2B5EF4-FFF2-40B4-BE49-F238E27FC236}">
              <a16:creationId xmlns:a16="http://schemas.microsoft.com/office/drawing/2014/main" id="{00000000-0008-0000-03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84" name="Picture 34" descr="LogoOnLight">
          <a:extLst>
            <a:ext uri="{FF2B5EF4-FFF2-40B4-BE49-F238E27FC236}">
              <a16:creationId xmlns:a16="http://schemas.microsoft.com/office/drawing/2014/main" id="{00000000-0008-0000-03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85" name="Picture 34" descr="LogoOnLight">
          <a:extLst>
            <a:ext uri="{FF2B5EF4-FFF2-40B4-BE49-F238E27FC236}">
              <a16:creationId xmlns:a16="http://schemas.microsoft.com/office/drawing/2014/main" id="{00000000-0008-0000-03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86" name="Picture 34" descr="LogoOnLight">
          <a:extLst>
            <a:ext uri="{FF2B5EF4-FFF2-40B4-BE49-F238E27FC236}">
              <a16:creationId xmlns:a16="http://schemas.microsoft.com/office/drawing/2014/main" id="{00000000-0008-0000-03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87" name="Picture 34" descr="LogoOnLight">
          <a:extLst>
            <a:ext uri="{FF2B5EF4-FFF2-40B4-BE49-F238E27FC236}">
              <a16:creationId xmlns:a16="http://schemas.microsoft.com/office/drawing/2014/main" id="{00000000-0008-0000-03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88" name="Picture 34" descr="LogoOnLight">
          <a:extLst>
            <a:ext uri="{FF2B5EF4-FFF2-40B4-BE49-F238E27FC236}">
              <a16:creationId xmlns:a16="http://schemas.microsoft.com/office/drawing/2014/main" id="{00000000-0008-0000-03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89" name="Picture 34" descr="LogoOnLight">
          <a:extLst>
            <a:ext uri="{FF2B5EF4-FFF2-40B4-BE49-F238E27FC236}">
              <a16:creationId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90" name="Picture 34" descr="LogoOnLight">
          <a:extLst>
            <a:ext uri="{FF2B5EF4-FFF2-40B4-BE49-F238E27FC236}">
              <a16:creationId xmlns:a16="http://schemas.microsoft.com/office/drawing/2014/main" id="{00000000-0008-0000-03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91" name="Picture 34" descr="LogoOnLight">
          <a:extLst>
            <a:ext uri="{FF2B5EF4-FFF2-40B4-BE49-F238E27FC236}">
              <a16:creationId xmlns:a16="http://schemas.microsoft.com/office/drawing/2014/main" id="{00000000-0008-0000-03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92" name="Picture 34" descr="LogoOnLight">
          <a:extLst>
            <a:ext uri="{FF2B5EF4-FFF2-40B4-BE49-F238E27FC236}">
              <a16:creationId xmlns:a16="http://schemas.microsoft.com/office/drawing/2014/main" id="{00000000-0008-0000-03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93" name="Picture 34" descr="LogoOnLight">
          <a:extLst>
            <a:ext uri="{FF2B5EF4-FFF2-40B4-BE49-F238E27FC236}">
              <a16:creationId xmlns:a16="http://schemas.microsoft.com/office/drawing/2014/main" id="{00000000-0008-0000-03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94" name="Picture 34" descr="LogoOnLight">
          <a:extLst>
            <a:ext uri="{FF2B5EF4-FFF2-40B4-BE49-F238E27FC236}">
              <a16:creationId xmlns:a16="http://schemas.microsoft.com/office/drawing/2014/main" id="{00000000-0008-0000-03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95" name="Picture 34" descr="LogoOnLight">
          <a:extLst>
            <a:ext uri="{FF2B5EF4-FFF2-40B4-BE49-F238E27FC236}">
              <a16:creationId xmlns:a16="http://schemas.microsoft.com/office/drawing/2014/main" id="{00000000-0008-0000-03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208</xdr:row>
      <xdr:rowOff>0</xdr:rowOff>
    </xdr:from>
    <xdr:ext cx="0" cy="1123950"/>
    <xdr:pic>
      <xdr:nvPicPr>
        <xdr:cNvPr id="196" name="Picture 34" descr="LogoOnLight">
          <a:extLst>
            <a:ext uri="{FF2B5EF4-FFF2-40B4-BE49-F238E27FC236}">
              <a16:creationId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84529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208</xdr:row>
      <xdr:rowOff>0</xdr:rowOff>
    </xdr:from>
    <xdr:ext cx="0" cy="552450"/>
    <xdr:pic>
      <xdr:nvPicPr>
        <xdr:cNvPr id="197" name="Picture 34" descr="LogoOnLight">
          <a:extLst>
            <a:ext uri="{FF2B5EF4-FFF2-40B4-BE49-F238E27FC236}">
              <a16:creationId xmlns:a16="http://schemas.microsoft.com/office/drawing/2014/main" id="{00000000-0008-0000-03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1679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208</xdr:row>
      <xdr:rowOff>0</xdr:rowOff>
    </xdr:from>
    <xdr:to>
      <xdr:col>3</xdr:col>
      <xdr:colOff>142875</xdr:colOff>
      <xdr:row>213</xdr:row>
      <xdr:rowOff>120650</xdr:rowOff>
    </xdr:to>
    <xdr:pic>
      <xdr:nvPicPr>
        <xdr:cNvPr id="199" name="Picture 4" descr="LogoOnLight">
          <a:extLst>
            <a:ext uri="{FF2B5EF4-FFF2-40B4-BE49-F238E27FC236}">
              <a16:creationId xmlns:a16="http://schemas.microsoft.com/office/drawing/2014/main" id="{00000000-0008-0000-03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208</xdr:row>
      <xdr:rowOff>0</xdr:rowOff>
    </xdr:from>
    <xdr:ext cx="0" cy="876300"/>
    <xdr:pic>
      <xdr:nvPicPr>
        <xdr:cNvPr id="200" name="Picture 4" descr="LogoOnLight">
          <a:extLst>
            <a:ext uri="{FF2B5EF4-FFF2-40B4-BE49-F238E27FC236}">
              <a16:creationId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870585"/>
    <xdr:pic>
      <xdr:nvPicPr>
        <xdr:cNvPr id="201" name="Picture 4" descr="LogoOnLight">
          <a:extLst>
            <a:ext uri="{FF2B5EF4-FFF2-40B4-BE49-F238E27FC236}">
              <a16:creationId xmlns:a16="http://schemas.microsoft.com/office/drawing/2014/main" id="{00000000-0008-0000-03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870585"/>
    <xdr:pic>
      <xdr:nvPicPr>
        <xdr:cNvPr id="202" name="Picture 4" descr="LogoOnLight">
          <a:extLst>
            <a:ext uri="{FF2B5EF4-FFF2-40B4-BE49-F238E27FC236}">
              <a16:creationId xmlns:a16="http://schemas.microsoft.com/office/drawing/2014/main" id="{00000000-0008-0000-03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872490"/>
    <xdr:pic>
      <xdr:nvPicPr>
        <xdr:cNvPr id="203" name="Picture 4" descr="LogoOnLight">
          <a:extLst>
            <a:ext uri="{FF2B5EF4-FFF2-40B4-BE49-F238E27FC236}">
              <a16:creationId xmlns:a16="http://schemas.microsoft.com/office/drawing/2014/main" id="{00000000-0008-0000-03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142875</xdr:colOff>
      <xdr:row>208</xdr:row>
      <xdr:rowOff>0</xdr:rowOff>
    </xdr:from>
    <xdr:to>
      <xdr:col>0</xdr:col>
      <xdr:colOff>142875</xdr:colOff>
      <xdr:row>213</xdr:row>
      <xdr:rowOff>120650</xdr:rowOff>
    </xdr:to>
    <xdr:pic>
      <xdr:nvPicPr>
        <xdr:cNvPr id="212" name="Picture 4" descr="LogoOnLight">
          <a:extLst>
            <a:ext uri="{FF2B5EF4-FFF2-40B4-BE49-F238E27FC236}">
              <a16:creationId xmlns:a16="http://schemas.microsoft.com/office/drawing/2014/main" id="{00000000-0008-0000-03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94894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208</xdr:row>
      <xdr:rowOff>0</xdr:rowOff>
    </xdr:from>
    <xdr:to>
      <xdr:col>0</xdr:col>
      <xdr:colOff>142875</xdr:colOff>
      <xdr:row>213</xdr:row>
      <xdr:rowOff>120650</xdr:rowOff>
    </xdr:to>
    <xdr:pic>
      <xdr:nvPicPr>
        <xdr:cNvPr id="213" name="Picture 4" descr="LogoOnLight">
          <a:extLst>
            <a:ext uri="{FF2B5EF4-FFF2-40B4-BE49-F238E27FC236}">
              <a16:creationId xmlns:a16="http://schemas.microsoft.com/office/drawing/2014/main" id="{00000000-0008-0000-03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94894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208</xdr:row>
      <xdr:rowOff>0</xdr:rowOff>
    </xdr:from>
    <xdr:to>
      <xdr:col>3</xdr:col>
      <xdr:colOff>142875</xdr:colOff>
      <xdr:row>213</xdr:row>
      <xdr:rowOff>120650</xdr:rowOff>
    </xdr:to>
    <xdr:pic>
      <xdr:nvPicPr>
        <xdr:cNvPr id="214" name="Picture 4" descr="LogoOnLight">
          <a:extLst>
            <a:ext uri="{FF2B5EF4-FFF2-40B4-BE49-F238E27FC236}">
              <a16:creationId xmlns:a16="http://schemas.microsoft.com/office/drawing/2014/main" id="{00000000-0008-0000-03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208</xdr:row>
      <xdr:rowOff>0</xdr:rowOff>
    </xdr:from>
    <xdr:ext cx="0" cy="876300"/>
    <xdr:pic>
      <xdr:nvPicPr>
        <xdr:cNvPr id="215" name="Picture 4" descr="LogoOnLight">
          <a:extLst>
            <a:ext uri="{FF2B5EF4-FFF2-40B4-BE49-F238E27FC236}">
              <a16:creationId xmlns:a16="http://schemas.microsoft.com/office/drawing/2014/main" id="{00000000-0008-0000-03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870585"/>
    <xdr:pic>
      <xdr:nvPicPr>
        <xdr:cNvPr id="216" name="Picture 4" descr="LogoOnLight">
          <a:extLst>
            <a:ext uri="{FF2B5EF4-FFF2-40B4-BE49-F238E27FC236}">
              <a16:creationId xmlns:a16="http://schemas.microsoft.com/office/drawing/2014/main" id="{00000000-0008-0000-03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870585"/>
    <xdr:pic>
      <xdr:nvPicPr>
        <xdr:cNvPr id="217" name="Picture 4" descr="LogoOnLight">
          <a:extLst>
            <a:ext uri="{FF2B5EF4-FFF2-40B4-BE49-F238E27FC236}">
              <a16:creationId xmlns:a16="http://schemas.microsoft.com/office/drawing/2014/main" id="{00000000-0008-0000-03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872490"/>
    <xdr:pic>
      <xdr:nvPicPr>
        <xdr:cNvPr id="218" name="Picture 4" descr="LogoOnLight">
          <a:extLst>
            <a:ext uri="{FF2B5EF4-FFF2-40B4-BE49-F238E27FC236}">
              <a16:creationId xmlns:a16="http://schemas.microsoft.com/office/drawing/2014/main" id="{00000000-0008-0000-03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165</xdr:row>
      <xdr:rowOff>0</xdr:rowOff>
    </xdr:from>
    <xdr:ext cx="0" cy="876300"/>
    <xdr:pic>
      <xdr:nvPicPr>
        <xdr:cNvPr id="208" name="Picture 4" descr="LogoOnLight">
          <a:extLst>
            <a:ext uri="{FF2B5EF4-FFF2-40B4-BE49-F238E27FC236}">
              <a16:creationId xmlns:a16="http://schemas.microsoft.com/office/drawing/2014/main" id="{00000000-0008-0000-03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165</xdr:row>
      <xdr:rowOff>0</xdr:rowOff>
    </xdr:from>
    <xdr:ext cx="0" cy="870585"/>
    <xdr:pic>
      <xdr:nvPicPr>
        <xdr:cNvPr id="209" name="Picture 4" descr="LogoOnLight">
          <a:extLst>
            <a:ext uri="{FF2B5EF4-FFF2-40B4-BE49-F238E27FC236}">
              <a16:creationId xmlns:a16="http://schemas.microsoft.com/office/drawing/2014/main" id="{00000000-0008-0000-03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165</xdr:row>
      <xdr:rowOff>0</xdr:rowOff>
    </xdr:from>
    <xdr:ext cx="0" cy="870585"/>
    <xdr:pic>
      <xdr:nvPicPr>
        <xdr:cNvPr id="210" name="Picture 4" descr="LogoOnLight">
          <a:extLst>
            <a:ext uri="{FF2B5EF4-FFF2-40B4-BE49-F238E27FC236}">
              <a16:creationId xmlns:a16="http://schemas.microsoft.com/office/drawing/2014/main" id="{00000000-0008-0000-03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876300"/>
    <xdr:pic>
      <xdr:nvPicPr>
        <xdr:cNvPr id="211" name="Picture 4" descr="LogoOnLight">
          <a:extLst>
            <a:ext uri="{FF2B5EF4-FFF2-40B4-BE49-F238E27FC236}">
              <a16:creationId xmlns:a16="http://schemas.microsoft.com/office/drawing/2014/main" id="{00000000-0008-0000-03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3276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870585"/>
    <xdr:pic>
      <xdr:nvPicPr>
        <xdr:cNvPr id="219" name="Picture 4" descr="LogoOnLight">
          <a:extLst>
            <a:ext uri="{FF2B5EF4-FFF2-40B4-BE49-F238E27FC236}">
              <a16:creationId xmlns:a16="http://schemas.microsoft.com/office/drawing/2014/main" id="{00000000-0008-0000-03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3276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208</xdr:row>
      <xdr:rowOff>0</xdr:rowOff>
    </xdr:from>
    <xdr:ext cx="0" cy="870585"/>
    <xdr:pic>
      <xdr:nvPicPr>
        <xdr:cNvPr id="220" name="Picture 4" descr="LogoOnLight">
          <a:extLst>
            <a:ext uri="{FF2B5EF4-FFF2-40B4-BE49-F238E27FC236}">
              <a16:creationId xmlns:a16="http://schemas.microsoft.com/office/drawing/2014/main" id="{00000000-0008-0000-03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3276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0"/>
    <xdr:pic>
      <xdr:nvPicPr>
        <xdr:cNvPr id="221" name="Picture 34" descr="LogoOnLight">
          <a:extLst>
            <a:ext uri="{FF2B5EF4-FFF2-40B4-BE49-F238E27FC236}">
              <a16:creationId xmlns:a16="http://schemas.microsoft.com/office/drawing/2014/main" id="{00000000-0008-0000-03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22" name="Picture 34" descr="LogoOnLight">
          <a:extLst>
            <a:ext uri="{FF2B5EF4-FFF2-40B4-BE49-F238E27FC236}">
              <a16:creationId xmlns:a16="http://schemas.microsoft.com/office/drawing/2014/main" id="{00000000-0008-0000-03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23" name="Picture 34" descr="LogoOnLight">
          <a:extLst>
            <a:ext uri="{FF2B5EF4-FFF2-40B4-BE49-F238E27FC236}">
              <a16:creationId xmlns:a16="http://schemas.microsoft.com/office/drawing/2014/main" id="{00000000-0008-0000-03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24" name="Picture 34" descr="LogoOnLight">
          <a:extLst>
            <a:ext uri="{FF2B5EF4-FFF2-40B4-BE49-F238E27FC236}">
              <a16:creationId xmlns:a16="http://schemas.microsoft.com/office/drawing/2014/main" id="{00000000-0008-0000-03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25" name="Picture 34" descr="LogoOnLight">
          <a:extLst>
            <a:ext uri="{FF2B5EF4-FFF2-40B4-BE49-F238E27FC236}">
              <a16:creationId xmlns:a16="http://schemas.microsoft.com/office/drawing/2014/main" id="{00000000-0008-0000-03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26" name="Picture 34" descr="LogoOnLight">
          <a:extLst>
            <a:ext uri="{FF2B5EF4-FFF2-40B4-BE49-F238E27FC236}">
              <a16:creationId xmlns:a16="http://schemas.microsoft.com/office/drawing/2014/main" id="{00000000-0008-0000-03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27" name="Picture 34" descr="LogoOnLight">
          <a:extLst>
            <a:ext uri="{FF2B5EF4-FFF2-40B4-BE49-F238E27FC236}">
              <a16:creationId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197</xdr:row>
      <xdr:rowOff>704850</xdr:rowOff>
    </xdr:from>
    <xdr:ext cx="0" cy="552450"/>
    <xdr:pic>
      <xdr:nvPicPr>
        <xdr:cNvPr id="228" name="Picture 34" descr="LogoOnLight">
          <a:extLst>
            <a:ext uri="{FF2B5EF4-FFF2-40B4-BE49-F238E27FC236}">
              <a16:creationId xmlns:a16="http://schemas.microsoft.com/office/drawing/2014/main" id="{00000000-0008-0000-03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197</xdr:row>
      <xdr:rowOff>704850</xdr:rowOff>
    </xdr:from>
    <xdr:ext cx="0" cy="552450"/>
    <xdr:pic>
      <xdr:nvPicPr>
        <xdr:cNvPr id="229" name="Picture 34" descr="LogoOnLight">
          <a:extLst>
            <a:ext uri="{FF2B5EF4-FFF2-40B4-BE49-F238E27FC236}">
              <a16:creationId xmlns:a16="http://schemas.microsoft.com/office/drawing/2014/main" id="{00000000-0008-0000-03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30" name="Picture 34" descr="LogoOnLight">
          <a:extLst>
            <a:ext uri="{FF2B5EF4-FFF2-40B4-BE49-F238E27FC236}">
              <a16:creationId xmlns:a16="http://schemas.microsoft.com/office/drawing/2014/main" id="{00000000-0008-0000-03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31" name="Picture 34" descr="LogoOnLight">
          <a:extLst>
            <a:ext uri="{FF2B5EF4-FFF2-40B4-BE49-F238E27FC236}">
              <a16:creationId xmlns:a16="http://schemas.microsoft.com/office/drawing/2014/main" id="{00000000-0008-0000-03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32" name="Picture 34" descr="LogoOnLight">
          <a:extLst>
            <a:ext uri="{FF2B5EF4-FFF2-40B4-BE49-F238E27FC236}">
              <a16:creationId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33" name="Picture 34" descr="LogoOnLight">
          <a:extLst>
            <a:ext uri="{FF2B5EF4-FFF2-40B4-BE49-F238E27FC236}">
              <a16:creationId xmlns:a16="http://schemas.microsoft.com/office/drawing/2014/main" id="{00000000-0008-0000-03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34" name="Picture 34" descr="LogoOnLight">
          <a:extLst>
            <a:ext uri="{FF2B5EF4-FFF2-40B4-BE49-F238E27FC236}">
              <a16:creationId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35" name="Picture 34" descr="LogoOnLight">
          <a:extLst>
            <a:ext uri="{FF2B5EF4-FFF2-40B4-BE49-F238E27FC236}">
              <a16:creationId xmlns:a16="http://schemas.microsoft.com/office/drawing/2014/main" id="{00000000-0008-0000-03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36" name="Picture 34" descr="LogoOnLight">
          <a:extLst>
            <a:ext uri="{FF2B5EF4-FFF2-40B4-BE49-F238E27FC236}">
              <a16:creationId xmlns:a16="http://schemas.microsoft.com/office/drawing/2014/main" id="{00000000-0008-0000-03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37" name="Picture 34" descr="LogoOnLight">
          <a:extLst>
            <a:ext uri="{FF2B5EF4-FFF2-40B4-BE49-F238E27FC236}">
              <a16:creationId xmlns:a16="http://schemas.microsoft.com/office/drawing/2014/main" id="{00000000-0008-0000-03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38" name="Picture 34" descr="LogoOnLight">
          <a:extLst>
            <a:ext uri="{FF2B5EF4-FFF2-40B4-BE49-F238E27FC236}">
              <a16:creationId xmlns:a16="http://schemas.microsoft.com/office/drawing/2014/main" id="{00000000-0008-0000-03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39" name="Picture 34" descr="LogoOnLight">
          <a:extLst>
            <a:ext uri="{FF2B5EF4-FFF2-40B4-BE49-F238E27FC236}">
              <a16:creationId xmlns:a16="http://schemas.microsoft.com/office/drawing/2014/main" id="{00000000-0008-0000-03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40" name="Picture 34" descr="LogoOnLight">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41" name="Picture 34" descr="LogoOnLight">
          <a:extLst>
            <a:ext uri="{FF2B5EF4-FFF2-40B4-BE49-F238E27FC236}">
              <a16:creationId xmlns:a16="http://schemas.microsoft.com/office/drawing/2014/main" id="{00000000-0008-0000-03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42" name="Picture 34" descr="LogoOnLight">
          <a:extLst>
            <a:ext uri="{FF2B5EF4-FFF2-40B4-BE49-F238E27FC236}">
              <a16:creationId xmlns:a16="http://schemas.microsoft.com/office/drawing/2014/main" id="{00000000-0008-0000-03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43" name="Picture 34" descr="LogoOnLight">
          <a:extLst>
            <a:ext uri="{FF2B5EF4-FFF2-40B4-BE49-F238E27FC236}">
              <a16:creationId xmlns:a16="http://schemas.microsoft.com/office/drawing/2014/main" id="{00000000-0008-0000-03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44" name="Picture 34" descr="LogoOnLight">
          <a:extLst>
            <a:ext uri="{FF2B5EF4-FFF2-40B4-BE49-F238E27FC236}">
              <a16:creationId xmlns:a16="http://schemas.microsoft.com/office/drawing/2014/main" id="{00000000-0008-0000-03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45" name="Picture 34" descr="LogoOnLight">
          <a:extLst>
            <a:ext uri="{FF2B5EF4-FFF2-40B4-BE49-F238E27FC236}">
              <a16:creationId xmlns:a16="http://schemas.microsoft.com/office/drawing/2014/main" id="{00000000-0008-0000-03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133350</xdr:rowOff>
    </xdr:from>
    <xdr:ext cx="0" cy="1123950"/>
    <xdr:pic>
      <xdr:nvPicPr>
        <xdr:cNvPr id="246" name="Picture 34" descr="LogoOnLight">
          <a:extLst>
            <a:ext uri="{FF2B5EF4-FFF2-40B4-BE49-F238E27FC236}">
              <a16:creationId xmlns:a16="http://schemas.microsoft.com/office/drawing/2014/main" id="{00000000-0008-0000-03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8675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704850</xdr:rowOff>
    </xdr:from>
    <xdr:ext cx="0" cy="552450"/>
    <xdr:pic>
      <xdr:nvPicPr>
        <xdr:cNvPr id="247" name="Picture 34" descr="LogoOnLight">
          <a:extLst>
            <a:ext uri="{FF2B5EF4-FFF2-40B4-BE49-F238E27FC236}">
              <a16:creationId xmlns:a16="http://schemas.microsoft.com/office/drawing/2014/main" id="{00000000-0008-0000-03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4390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342900</xdr:colOff>
      <xdr:row>197</xdr:row>
      <xdr:rowOff>7620</xdr:rowOff>
    </xdr:from>
    <xdr:to>
      <xdr:col>2</xdr:col>
      <xdr:colOff>304800</xdr:colOff>
      <xdr:row>197</xdr:row>
      <xdr:rowOff>780288</xdr:rowOff>
    </xdr:to>
    <xdr:pic>
      <xdr:nvPicPr>
        <xdr:cNvPr id="248" name="Рисунок 247">
          <a:extLst>
            <a:ext uri="{FF2B5EF4-FFF2-40B4-BE49-F238E27FC236}">
              <a16:creationId xmlns:a16="http://schemas.microsoft.com/office/drawing/2014/main" id="{00000000-0008-0000-0300-0000F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6741795"/>
          <a:ext cx="1257300" cy="77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142875</xdr:colOff>
      <xdr:row>197</xdr:row>
      <xdr:rowOff>304800</xdr:rowOff>
    </xdr:from>
    <xdr:ext cx="0" cy="647700"/>
    <xdr:pic>
      <xdr:nvPicPr>
        <xdr:cNvPr id="249" name="Picture 4" descr="LogoOnLight">
          <a:extLst>
            <a:ext uri="{FF2B5EF4-FFF2-40B4-BE49-F238E27FC236}">
              <a16:creationId xmlns:a16="http://schemas.microsoft.com/office/drawing/2014/main" id="{00000000-0008-0000-03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876300"/>
    <xdr:pic>
      <xdr:nvPicPr>
        <xdr:cNvPr id="250" name="Picture 4" descr="LogoOnLight">
          <a:extLst>
            <a:ext uri="{FF2B5EF4-FFF2-40B4-BE49-F238E27FC236}">
              <a16:creationId xmlns:a16="http://schemas.microsoft.com/office/drawing/2014/main" id="{00000000-0008-0000-03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870585"/>
    <xdr:pic>
      <xdr:nvPicPr>
        <xdr:cNvPr id="251" name="Picture 4" descr="LogoOnLight">
          <a:extLst>
            <a:ext uri="{FF2B5EF4-FFF2-40B4-BE49-F238E27FC236}">
              <a16:creationId xmlns:a16="http://schemas.microsoft.com/office/drawing/2014/main" id="{00000000-0008-0000-03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870585"/>
    <xdr:pic>
      <xdr:nvPicPr>
        <xdr:cNvPr id="252" name="Picture 4" descr="LogoOnLight">
          <a:extLst>
            <a:ext uri="{FF2B5EF4-FFF2-40B4-BE49-F238E27FC236}">
              <a16:creationId xmlns:a16="http://schemas.microsoft.com/office/drawing/2014/main" id="{00000000-0008-0000-03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872490"/>
    <xdr:pic>
      <xdr:nvPicPr>
        <xdr:cNvPr id="253" name="Picture 4" descr="LogoOnLight">
          <a:extLst>
            <a:ext uri="{FF2B5EF4-FFF2-40B4-BE49-F238E27FC236}">
              <a16:creationId xmlns:a16="http://schemas.microsoft.com/office/drawing/2014/main" id="{00000000-0008-0000-03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197</xdr:row>
      <xdr:rowOff>304800</xdr:rowOff>
    </xdr:from>
    <xdr:ext cx="0" cy="647700"/>
    <xdr:pic>
      <xdr:nvPicPr>
        <xdr:cNvPr id="254" name="Picture 4" descr="LogoOnLight">
          <a:extLst>
            <a:ext uri="{FF2B5EF4-FFF2-40B4-BE49-F238E27FC236}">
              <a16:creationId xmlns:a16="http://schemas.microsoft.com/office/drawing/2014/main" id="{00000000-0008-0000-03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70389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197</xdr:row>
      <xdr:rowOff>304800</xdr:rowOff>
    </xdr:from>
    <xdr:ext cx="0" cy="647700"/>
    <xdr:pic>
      <xdr:nvPicPr>
        <xdr:cNvPr id="255" name="Picture 4" descr="LogoOnLight">
          <a:extLst>
            <a:ext uri="{FF2B5EF4-FFF2-40B4-BE49-F238E27FC236}">
              <a16:creationId xmlns:a16="http://schemas.microsoft.com/office/drawing/2014/main" id="{00000000-0008-0000-0300-0000F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70389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647700"/>
    <xdr:pic>
      <xdr:nvPicPr>
        <xdr:cNvPr id="256" name="Picture 4" descr="LogoOnLight">
          <a:extLst>
            <a:ext uri="{FF2B5EF4-FFF2-40B4-BE49-F238E27FC236}">
              <a16:creationId xmlns:a16="http://schemas.microsoft.com/office/drawing/2014/main" id="{00000000-0008-0000-0300-00000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876300"/>
    <xdr:pic>
      <xdr:nvPicPr>
        <xdr:cNvPr id="257" name="Picture 4" descr="LogoOnLight">
          <a:extLst>
            <a:ext uri="{FF2B5EF4-FFF2-40B4-BE49-F238E27FC236}">
              <a16:creationId xmlns:a16="http://schemas.microsoft.com/office/drawing/2014/main" id="{00000000-0008-0000-0300-00000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870585"/>
    <xdr:pic>
      <xdr:nvPicPr>
        <xdr:cNvPr id="258" name="Picture 4" descr="LogoOnLight">
          <a:extLst>
            <a:ext uri="{FF2B5EF4-FFF2-40B4-BE49-F238E27FC236}">
              <a16:creationId xmlns:a16="http://schemas.microsoft.com/office/drawing/2014/main" id="{00000000-0008-0000-0300-00000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870585"/>
    <xdr:pic>
      <xdr:nvPicPr>
        <xdr:cNvPr id="259" name="Picture 4" descr="LogoOnLight">
          <a:extLst>
            <a:ext uri="{FF2B5EF4-FFF2-40B4-BE49-F238E27FC236}">
              <a16:creationId xmlns:a16="http://schemas.microsoft.com/office/drawing/2014/main" id="{00000000-0008-0000-0300-00000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304800</xdr:rowOff>
    </xdr:from>
    <xdr:ext cx="0" cy="872490"/>
    <xdr:pic>
      <xdr:nvPicPr>
        <xdr:cNvPr id="260" name="Picture 4" descr="LogoOnLight">
          <a:extLst>
            <a:ext uri="{FF2B5EF4-FFF2-40B4-BE49-F238E27FC236}">
              <a16:creationId xmlns:a16="http://schemas.microsoft.com/office/drawing/2014/main" id="{00000000-0008-0000-0300-00000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70389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6300"/>
    <xdr:pic>
      <xdr:nvPicPr>
        <xdr:cNvPr id="261" name="Picture 4" descr="LogoOnLight">
          <a:extLst>
            <a:ext uri="{FF2B5EF4-FFF2-40B4-BE49-F238E27FC236}">
              <a16:creationId xmlns:a16="http://schemas.microsoft.com/office/drawing/2014/main" id="{00000000-0008-0000-0300-00000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7341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0585"/>
    <xdr:pic>
      <xdr:nvPicPr>
        <xdr:cNvPr id="262" name="Picture 4" descr="LogoOnLight">
          <a:extLst>
            <a:ext uri="{FF2B5EF4-FFF2-40B4-BE49-F238E27FC236}">
              <a16:creationId xmlns:a16="http://schemas.microsoft.com/office/drawing/2014/main" id="{00000000-0008-0000-0300-00000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7341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0585"/>
    <xdr:pic>
      <xdr:nvPicPr>
        <xdr:cNvPr id="263" name="Picture 4" descr="LogoOnLight">
          <a:extLst>
            <a:ext uri="{FF2B5EF4-FFF2-40B4-BE49-F238E27FC236}">
              <a16:creationId xmlns:a16="http://schemas.microsoft.com/office/drawing/2014/main" id="{00000000-0008-0000-0300-00000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7341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0"/>
    <xdr:pic>
      <xdr:nvPicPr>
        <xdr:cNvPr id="296" name="Picture 34" descr="LogoOnLight">
          <a:extLst>
            <a:ext uri="{FF2B5EF4-FFF2-40B4-BE49-F238E27FC236}">
              <a16:creationId xmlns:a16="http://schemas.microsoft.com/office/drawing/2014/main" id="{00000000-0008-0000-0300-00002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0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297" name="Picture 34" descr="LogoOnLight">
          <a:extLst>
            <a:ext uri="{FF2B5EF4-FFF2-40B4-BE49-F238E27FC236}">
              <a16:creationId xmlns:a16="http://schemas.microsoft.com/office/drawing/2014/main" id="{00000000-0008-0000-0300-00002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298" name="Picture 34" descr="LogoOnLight">
          <a:extLst>
            <a:ext uri="{FF2B5EF4-FFF2-40B4-BE49-F238E27FC236}">
              <a16:creationId xmlns:a16="http://schemas.microsoft.com/office/drawing/2014/main" id="{00000000-0008-0000-0300-00002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299" name="Picture 34" descr="LogoOnLight">
          <a:extLst>
            <a:ext uri="{FF2B5EF4-FFF2-40B4-BE49-F238E27FC236}">
              <a16:creationId xmlns:a16="http://schemas.microsoft.com/office/drawing/2014/main" id="{00000000-0008-0000-0300-00002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00" name="Picture 34" descr="LogoOnLight">
          <a:extLst>
            <a:ext uri="{FF2B5EF4-FFF2-40B4-BE49-F238E27FC236}">
              <a16:creationId xmlns:a16="http://schemas.microsoft.com/office/drawing/2014/main" id="{00000000-0008-0000-0300-00002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01" name="Picture 34" descr="LogoOnLight">
          <a:extLst>
            <a:ext uri="{FF2B5EF4-FFF2-40B4-BE49-F238E27FC236}">
              <a16:creationId xmlns:a16="http://schemas.microsoft.com/office/drawing/2014/main" id="{00000000-0008-0000-0300-00002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02" name="Picture 34" descr="LogoOnLight">
          <a:extLst>
            <a:ext uri="{FF2B5EF4-FFF2-40B4-BE49-F238E27FC236}">
              <a16:creationId xmlns:a16="http://schemas.microsoft.com/office/drawing/2014/main" id="{00000000-0008-0000-0300-00002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303" name="Picture 34" descr="LogoOnLight">
          <a:extLst>
            <a:ext uri="{FF2B5EF4-FFF2-40B4-BE49-F238E27FC236}">
              <a16:creationId xmlns:a16="http://schemas.microsoft.com/office/drawing/2014/main" id="{00000000-0008-0000-0300-00002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304" name="Picture 34" descr="LogoOnLight">
          <a:extLst>
            <a:ext uri="{FF2B5EF4-FFF2-40B4-BE49-F238E27FC236}">
              <a16:creationId xmlns:a16="http://schemas.microsoft.com/office/drawing/2014/main" id="{00000000-0008-0000-0300-00003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305" name="Picture 34" descr="LogoOnLight">
          <a:extLst>
            <a:ext uri="{FF2B5EF4-FFF2-40B4-BE49-F238E27FC236}">
              <a16:creationId xmlns:a16="http://schemas.microsoft.com/office/drawing/2014/main" id="{00000000-0008-0000-0300-00003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06" name="Picture 34" descr="LogoOnLight">
          <a:extLst>
            <a:ext uri="{FF2B5EF4-FFF2-40B4-BE49-F238E27FC236}">
              <a16:creationId xmlns:a16="http://schemas.microsoft.com/office/drawing/2014/main" id="{00000000-0008-0000-0300-00003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07" name="Picture 34" descr="LogoOnLight">
          <a:extLst>
            <a:ext uri="{FF2B5EF4-FFF2-40B4-BE49-F238E27FC236}">
              <a16:creationId xmlns:a16="http://schemas.microsoft.com/office/drawing/2014/main" id="{00000000-0008-0000-0300-00003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08" name="Picture 34" descr="LogoOnLight">
          <a:extLst>
            <a:ext uri="{FF2B5EF4-FFF2-40B4-BE49-F238E27FC236}">
              <a16:creationId xmlns:a16="http://schemas.microsoft.com/office/drawing/2014/main" id="{00000000-0008-0000-0300-00003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09" name="Picture 34" descr="LogoOnLight">
          <a:extLst>
            <a:ext uri="{FF2B5EF4-FFF2-40B4-BE49-F238E27FC236}">
              <a16:creationId xmlns:a16="http://schemas.microsoft.com/office/drawing/2014/main" id="{00000000-0008-0000-0300-00003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10" name="Picture 34" descr="LogoOnLight">
          <a:extLst>
            <a:ext uri="{FF2B5EF4-FFF2-40B4-BE49-F238E27FC236}">
              <a16:creationId xmlns:a16="http://schemas.microsoft.com/office/drawing/2014/main" id="{00000000-0008-0000-0300-00003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11" name="Picture 34" descr="LogoOnLight">
          <a:extLst>
            <a:ext uri="{FF2B5EF4-FFF2-40B4-BE49-F238E27FC236}">
              <a16:creationId xmlns:a16="http://schemas.microsoft.com/office/drawing/2014/main" id="{00000000-0008-0000-0300-00003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12" name="Picture 34" descr="LogoOnLight">
          <a:extLst>
            <a:ext uri="{FF2B5EF4-FFF2-40B4-BE49-F238E27FC236}">
              <a16:creationId xmlns:a16="http://schemas.microsoft.com/office/drawing/2014/main" id="{00000000-0008-0000-0300-00003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13" name="Picture 34" descr="LogoOnLight">
          <a:extLst>
            <a:ext uri="{FF2B5EF4-FFF2-40B4-BE49-F238E27FC236}">
              <a16:creationId xmlns:a16="http://schemas.microsoft.com/office/drawing/2014/main" id="{00000000-0008-0000-0300-00003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14" name="Picture 34" descr="LogoOnLight">
          <a:extLst>
            <a:ext uri="{FF2B5EF4-FFF2-40B4-BE49-F238E27FC236}">
              <a16:creationId xmlns:a16="http://schemas.microsoft.com/office/drawing/2014/main" id="{00000000-0008-0000-0300-00003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15" name="Picture 34" descr="LogoOnLight">
          <a:extLst>
            <a:ext uri="{FF2B5EF4-FFF2-40B4-BE49-F238E27FC236}">
              <a16:creationId xmlns:a16="http://schemas.microsoft.com/office/drawing/2014/main" id="{00000000-0008-0000-0300-00003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16" name="Picture 34" descr="LogoOnLight">
          <a:extLst>
            <a:ext uri="{FF2B5EF4-FFF2-40B4-BE49-F238E27FC236}">
              <a16:creationId xmlns:a16="http://schemas.microsoft.com/office/drawing/2014/main" id="{00000000-0008-0000-0300-00003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17" name="Picture 34" descr="LogoOnLight">
          <a:extLst>
            <a:ext uri="{FF2B5EF4-FFF2-40B4-BE49-F238E27FC236}">
              <a16:creationId xmlns:a16="http://schemas.microsoft.com/office/drawing/2014/main" id="{00000000-0008-0000-0300-00003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18" name="Picture 34" descr="LogoOnLight">
          <a:extLst>
            <a:ext uri="{FF2B5EF4-FFF2-40B4-BE49-F238E27FC236}">
              <a16:creationId xmlns:a16="http://schemas.microsoft.com/office/drawing/2014/main" id="{00000000-0008-0000-03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19" name="Picture 34" descr="LogoOnLight">
          <a:extLst>
            <a:ext uri="{FF2B5EF4-FFF2-40B4-BE49-F238E27FC236}">
              <a16:creationId xmlns:a16="http://schemas.microsoft.com/office/drawing/2014/main" id="{00000000-0008-0000-0300-00003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20" name="Picture 34" descr="LogoOnLight">
          <a:extLst>
            <a:ext uri="{FF2B5EF4-FFF2-40B4-BE49-F238E27FC236}">
              <a16:creationId xmlns:a16="http://schemas.microsoft.com/office/drawing/2014/main" id="{00000000-0008-0000-0300-00004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21" name="Picture 34" descr="LogoOnLight">
          <a:extLst>
            <a:ext uri="{FF2B5EF4-FFF2-40B4-BE49-F238E27FC236}">
              <a16:creationId xmlns:a16="http://schemas.microsoft.com/office/drawing/2014/main" id="{00000000-0008-0000-0300-00004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322" name="Picture 34" descr="LogoOnLight">
          <a:extLst>
            <a:ext uri="{FF2B5EF4-FFF2-40B4-BE49-F238E27FC236}">
              <a16:creationId xmlns:a16="http://schemas.microsoft.com/office/drawing/2014/main" id="{00000000-0008-0000-0300-00004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686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323" name="Picture 34" descr="LogoOnLight">
          <a:extLst>
            <a:ext uri="{FF2B5EF4-FFF2-40B4-BE49-F238E27FC236}">
              <a16:creationId xmlns:a16="http://schemas.microsoft.com/office/drawing/2014/main" id="{00000000-0008-0000-0300-00004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4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6300"/>
    <xdr:pic>
      <xdr:nvPicPr>
        <xdr:cNvPr id="325" name="Picture 4" descr="LogoOnLight">
          <a:extLst>
            <a:ext uri="{FF2B5EF4-FFF2-40B4-BE49-F238E27FC236}">
              <a16:creationId xmlns:a16="http://schemas.microsoft.com/office/drawing/2014/main" id="{00000000-0008-0000-0300-00004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35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326" name="Picture 4" descr="LogoOnLight">
          <a:extLst>
            <a:ext uri="{FF2B5EF4-FFF2-40B4-BE49-F238E27FC236}">
              <a16:creationId xmlns:a16="http://schemas.microsoft.com/office/drawing/2014/main" id="{00000000-0008-0000-0300-00004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353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327" name="Picture 4" descr="LogoOnLight">
          <a:extLst>
            <a:ext uri="{FF2B5EF4-FFF2-40B4-BE49-F238E27FC236}">
              <a16:creationId xmlns:a16="http://schemas.microsoft.com/office/drawing/2014/main" id="{00000000-0008-0000-0300-00004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353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0"/>
    <xdr:pic>
      <xdr:nvPicPr>
        <xdr:cNvPr id="328" name="Picture 34" descr="LogoOnLight">
          <a:extLst>
            <a:ext uri="{FF2B5EF4-FFF2-40B4-BE49-F238E27FC236}">
              <a16:creationId xmlns:a16="http://schemas.microsoft.com/office/drawing/2014/main" id="{00000000-0008-0000-0300-00004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29" name="Picture 34" descr="LogoOnLight">
          <a:extLst>
            <a:ext uri="{FF2B5EF4-FFF2-40B4-BE49-F238E27FC236}">
              <a16:creationId xmlns:a16="http://schemas.microsoft.com/office/drawing/2014/main" id="{00000000-0008-0000-0300-00004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30" name="Picture 34" descr="LogoOnLight">
          <a:extLst>
            <a:ext uri="{FF2B5EF4-FFF2-40B4-BE49-F238E27FC236}">
              <a16:creationId xmlns:a16="http://schemas.microsoft.com/office/drawing/2014/main" id="{00000000-0008-0000-0300-00004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31" name="Picture 34" descr="LogoOnLight">
          <a:extLst>
            <a:ext uri="{FF2B5EF4-FFF2-40B4-BE49-F238E27FC236}">
              <a16:creationId xmlns:a16="http://schemas.microsoft.com/office/drawing/2014/main" id="{00000000-0008-0000-0300-00004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32" name="Picture 34" descr="LogoOnLight">
          <a:extLst>
            <a:ext uri="{FF2B5EF4-FFF2-40B4-BE49-F238E27FC236}">
              <a16:creationId xmlns:a16="http://schemas.microsoft.com/office/drawing/2014/main" id="{00000000-0008-0000-0300-00004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33" name="Picture 34" descr="LogoOnLight">
          <a:extLst>
            <a:ext uri="{FF2B5EF4-FFF2-40B4-BE49-F238E27FC236}">
              <a16:creationId xmlns:a16="http://schemas.microsoft.com/office/drawing/2014/main" id="{00000000-0008-0000-0300-00004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34" name="Picture 34" descr="LogoOnLight">
          <a:extLst>
            <a:ext uri="{FF2B5EF4-FFF2-40B4-BE49-F238E27FC236}">
              <a16:creationId xmlns:a16="http://schemas.microsoft.com/office/drawing/2014/main" id="{00000000-0008-0000-0300-00004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704850</xdr:rowOff>
    </xdr:from>
    <xdr:ext cx="0" cy="552450"/>
    <xdr:pic>
      <xdr:nvPicPr>
        <xdr:cNvPr id="335" name="Picture 34" descr="LogoOnLight">
          <a:extLst>
            <a:ext uri="{FF2B5EF4-FFF2-40B4-BE49-F238E27FC236}">
              <a16:creationId xmlns:a16="http://schemas.microsoft.com/office/drawing/2014/main" id="{00000000-0008-0000-0300-00004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704850</xdr:rowOff>
    </xdr:from>
    <xdr:ext cx="0" cy="552450"/>
    <xdr:pic>
      <xdr:nvPicPr>
        <xdr:cNvPr id="336" name="Picture 34" descr="LogoOnLight">
          <a:extLst>
            <a:ext uri="{FF2B5EF4-FFF2-40B4-BE49-F238E27FC236}">
              <a16:creationId xmlns:a16="http://schemas.microsoft.com/office/drawing/2014/main" id="{00000000-0008-0000-0300-00005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37" name="Picture 34" descr="LogoOnLight">
          <a:extLst>
            <a:ext uri="{FF2B5EF4-FFF2-40B4-BE49-F238E27FC236}">
              <a16:creationId xmlns:a16="http://schemas.microsoft.com/office/drawing/2014/main" id="{00000000-0008-0000-0300-00005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38" name="Picture 34" descr="LogoOnLight">
          <a:extLst>
            <a:ext uri="{FF2B5EF4-FFF2-40B4-BE49-F238E27FC236}">
              <a16:creationId xmlns:a16="http://schemas.microsoft.com/office/drawing/2014/main" id="{00000000-0008-0000-0300-00005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39" name="Picture 34" descr="LogoOnLight">
          <a:extLst>
            <a:ext uri="{FF2B5EF4-FFF2-40B4-BE49-F238E27FC236}">
              <a16:creationId xmlns:a16="http://schemas.microsoft.com/office/drawing/2014/main" id="{00000000-0008-0000-0300-00005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40" name="Picture 34" descr="LogoOnLight">
          <a:extLst>
            <a:ext uri="{FF2B5EF4-FFF2-40B4-BE49-F238E27FC236}">
              <a16:creationId xmlns:a16="http://schemas.microsoft.com/office/drawing/2014/main" id="{00000000-0008-0000-0300-00005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41" name="Picture 34" descr="LogoOnLight">
          <a:extLst>
            <a:ext uri="{FF2B5EF4-FFF2-40B4-BE49-F238E27FC236}">
              <a16:creationId xmlns:a16="http://schemas.microsoft.com/office/drawing/2014/main" id="{00000000-0008-0000-0300-00005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42" name="Picture 34" descr="LogoOnLight">
          <a:extLst>
            <a:ext uri="{FF2B5EF4-FFF2-40B4-BE49-F238E27FC236}">
              <a16:creationId xmlns:a16="http://schemas.microsoft.com/office/drawing/2014/main" id="{00000000-0008-0000-0300-00005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43" name="Picture 34" descr="LogoOnLight">
          <a:extLst>
            <a:ext uri="{FF2B5EF4-FFF2-40B4-BE49-F238E27FC236}">
              <a16:creationId xmlns:a16="http://schemas.microsoft.com/office/drawing/2014/main" id="{00000000-0008-0000-0300-00005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44" name="Picture 34" descr="LogoOnLight">
          <a:extLst>
            <a:ext uri="{FF2B5EF4-FFF2-40B4-BE49-F238E27FC236}">
              <a16:creationId xmlns:a16="http://schemas.microsoft.com/office/drawing/2014/main" id="{00000000-0008-0000-0300-00005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45" name="Picture 34" descr="LogoOnLight">
          <a:extLst>
            <a:ext uri="{FF2B5EF4-FFF2-40B4-BE49-F238E27FC236}">
              <a16:creationId xmlns:a16="http://schemas.microsoft.com/office/drawing/2014/main" id="{00000000-0008-0000-0300-00005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46" name="Picture 34" descr="LogoOnLight">
          <a:extLst>
            <a:ext uri="{FF2B5EF4-FFF2-40B4-BE49-F238E27FC236}">
              <a16:creationId xmlns:a16="http://schemas.microsoft.com/office/drawing/2014/main" id="{00000000-0008-0000-0300-00005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47" name="Picture 34" descr="LogoOnLight">
          <a:extLst>
            <a:ext uri="{FF2B5EF4-FFF2-40B4-BE49-F238E27FC236}">
              <a16:creationId xmlns:a16="http://schemas.microsoft.com/office/drawing/2014/main" id="{00000000-0008-0000-0300-00005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48" name="Picture 34" descr="LogoOnLight">
          <a:extLst>
            <a:ext uri="{FF2B5EF4-FFF2-40B4-BE49-F238E27FC236}">
              <a16:creationId xmlns:a16="http://schemas.microsoft.com/office/drawing/2014/main" id="{00000000-0008-0000-0300-00005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49" name="Picture 34" descr="LogoOnLight">
          <a:extLst>
            <a:ext uri="{FF2B5EF4-FFF2-40B4-BE49-F238E27FC236}">
              <a16:creationId xmlns:a16="http://schemas.microsoft.com/office/drawing/2014/main" id="{00000000-0008-0000-0300-00005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50" name="Picture 34" descr="LogoOnLight">
          <a:extLst>
            <a:ext uri="{FF2B5EF4-FFF2-40B4-BE49-F238E27FC236}">
              <a16:creationId xmlns:a16="http://schemas.microsoft.com/office/drawing/2014/main" id="{00000000-0008-0000-0300-00005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51" name="Picture 34" descr="LogoOnLight">
          <a:extLst>
            <a:ext uri="{FF2B5EF4-FFF2-40B4-BE49-F238E27FC236}">
              <a16:creationId xmlns:a16="http://schemas.microsoft.com/office/drawing/2014/main" id="{00000000-0008-0000-0300-00005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52" name="Picture 34" descr="LogoOnLight">
          <a:extLst>
            <a:ext uri="{FF2B5EF4-FFF2-40B4-BE49-F238E27FC236}">
              <a16:creationId xmlns:a16="http://schemas.microsoft.com/office/drawing/2014/main" id="{00000000-0008-0000-0300-00006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133350</xdr:rowOff>
    </xdr:from>
    <xdr:ext cx="0" cy="1123950"/>
    <xdr:pic>
      <xdr:nvPicPr>
        <xdr:cNvPr id="353" name="Picture 34" descr="LogoOnLight">
          <a:extLst>
            <a:ext uri="{FF2B5EF4-FFF2-40B4-BE49-F238E27FC236}">
              <a16:creationId xmlns:a16="http://schemas.microsoft.com/office/drawing/2014/main" id="{00000000-0008-0000-0300-00006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0674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704850</xdr:rowOff>
    </xdr:from>
    <xdr:ext cx="0" cy="552450"/>
    <xdr:pic>
      <xdr:nvPicPr>
        <xdr:cNvPr id="354" name="Picture 34" descr="LogoOnLight">
          <a:extLst>
            <a:ext uri="{FF2B5EF4-FFF2-40B4-BE49-F238E27FC236}">
              <a16:creationId xmlns:a16="http://schemas.microsoft.com/office/drawing/2014/main" id="{00000000-0008-0000-0300-00006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245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342900</xdr:colOff>
      <xdr:row>191</xdr:row>
      <xdr:rowOff>7620</xdr:rowOff>
    </xdr:from>
    <xdr:to>
      <xdr:col>2</xdr:col>
      <xdr:colOff>304800</xdr:colOff>
      <xdr:row>191</xdr:row>
      <xdr:rowOff>780288</xdr:rowOff>
    </xdr:to>
    <xdr:pic>
      <xdr:nvPicPr>
        <xdr:cNvPr id="355" name="Рисунок 354">
          <a:extLst>
            <a:ext uri="{FF2B5EF4-FFF2-40B4-BE49-F238E27FC236}">
              <a16:creationId xmlns:a16="http://schemas.microsoft.com/office/drawing/2014/main" id="{00000000-0008-0000-0300-000063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10548620"/>
          <a:ext cx="1320800" cy="77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142875</xdr:colOff>
      <xdr:row>191</xdr:row>
      <xdr:rowOff>304800</xdr:rowOff>
    </xdr:from>
    <xdr:ext cx="0" cy="647700"/>
    <xdr:pic>
      <xdr:nvPicPr>
        <xdr:cNvPr id="356" name="Picture 4" descr="LogoOnLight">
          <a:extLst>
            <a:ext uri="{FF2B5EF4-FFF2-40B4-BE49-F238E27FC236}">
              <a16:creationId xmlns:a16="http://schemas.microsoft.com/office/drawing/2014/main" id="{00000000-0008-0000-0300-00006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876300"/>
    <xdr:pic>
      <xdr:nvPicPr>
        <xdr:cNvPr id="357" name="Picture 4" descr="LogoOnLight">
          <a:extLst>
            <a:ext uri="{FF2B5EF4-FFF2-40B4-BE49-F238E27FC236}">
              <a16:creationId xmlns:a16="http://schemas.microsoft.com/office/drawing/2014/main" id="{00000000-0008-0000-0300-00006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870585"/>
    <xdr:pic>
      <xdr:nvPicPr>
        <xdr:cNvPr id="358" name="Picture 4" descr="LogoOnLight">
          <a:extLst>
            <a:ext uri="{FF2B5EF4-FFF2-40B4-BE49-F238E27FC236}">
              <a16:creationId xmlns:a16="http://schemas.microsoft.com/office/drawing/2014/main" id="{00000000-0008-0000-0300-00006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870585"/>
    <xdr:pic>
      <xdr:nvPicPr>
        <xdr:cNvPr id="359" name="Picture 4" descr="LogoOnLight">
          <a:extLst>
            <a:ext uri="{FF2B5EF4-FFF2-40B4-BE49-F238E27FC236}">
              <a16:creationId xmlns:a16="http://schemas.microsoft.com/office/drawing/2014/main" id="{00000000-0008-0000-0300-00006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872490"/>
    <xdr:pic>
      <xdr:nvPicPr>
        <xdr:cNvPr id="360" name="Picture 4" descr="LogoOnLight">
          <a:extLst>
            <a:ext uri="{FF2B5EF4-FFF2-40B4-BE49-F238E27FC236}">
              <a16:creationId xmlns:a16="http://schemas.microsoft.com/office/drawing/2014/main" id="{00000000-0008-0000-0300-00006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191</xdr:row>
      <xdr:rowOff>304800</xdr:rowOff>
    </xdr:from>
    <xdr:ext cx="0" cy="647700"/>
    <xdr:pic>
      <xdr:nvPicPr>
        <xdr:cNvPr id="361" name="Picture 4" descr="LogoOnLight">
          <a:extLst>
            <a:ext uri="{FF2B5EF4-FFF2-40B4-BE49-F238E27FC236}">
              <a16:creationId xmlns:a16="http://schemas.microsoft.com/office/drawing/2014/main" id="{00000000-0008-0000-0300-00006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0845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191</xdr:row>
      <xdr:rowOff>304800</xdr:rowOff>
    </xdr:from>
    <xdr:ext cx="0" cy="647700"/>
    <xdr:pic>
      <xdr:nvPicPr>
        <xdr:cNvPr id="362" name="Picture 4" descr="LogoOnLight">
          <a:extLst>
            <a:ext uri="{FF2B5EF4-FFF2-40B4-BE49-F238E27FC236}">
              <a16:creationId xmlns:a16="http://schemas.microsoft.com/office/drawing/2014/main" id="{00000000-0008-0000-0300-00006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0845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647700"/>
    <xdr:pic>
      <xdr:nvPicPr>
        <xdr:cNvPr id="363" name="Picture 4" descr="LogoOnLight">
          <a:extLst>
            <a:ext uri="{FF2B5EF4-FFF2-40B4-BE49-F238E27FC236}">
              <a16:creationId xmlns:a16="http://schemas.microsoft.com/office/drawing/2014/main" id="{00000000-0008-0000-0300-00006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876300"/>
    <xdr:pic>
      <xdr:nvPicPr>
        <xdr:cNvPr id="364" name="Picture 4" descr="LogoOnLight">
          <a:extLst>
            <a:ext uri="{FF2B5EF4-FFF2-40B4-BE49-F238E27FC236}">
              <a16:creationId xmlns:a16="http://schemas.microsoft.com/office/drawing/2014/main" id="{00000000-0008-0000-0300-00006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870585"/>
    <xdr:pic>
      <xdr:nvPicPr>
        <xdr:cNvPr id="365" name="Picture 4" descr="LogoOnLight">
          <a:extLst>
            <a:ext uri="{FF2B5EF4-FFF2-40B4-BE49-F238E27FC236}">
              <a16:creationId xmlns:a16="http://schemas.microsoft.com/office/drawing/2014/main" id="{00000000-0008-0000-0300-00006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870585"/>
    <xdr:pic>
      <xdr:nvPicPr>
        <xdr:cNvPr id="366" name="Picture 4" descr="LogoOnLight">
          <a:extLst>
            <a:ext uri="{FF2B5EF4-FFF2-40B4-BE49-F238E27FC236}">
              <a16:creationId xmlns:a16="http://schemas.microsoft.com/office/drawing/2014/main" id="{00000000-0008-0000-0300-00006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304800</xdr:rowOff>
    </xdr:from>
    <xdr:ext cx="0" cy="872490"/>
    <xdr:pic>
      <xdr:nvPicPr>
        <xdr:cNvPr id="367" name="Picture 4" descr="LogoOnLight">
          <a:extLst>
            <a:ext uri="{FF2B5EF4-FFF2-40B4-BE49-F238E27FC236}">
              <a16:creationId xmlns:a16="http://schemas.microsoft.com/office/drawing/2014/main" id="{00000000-0008-0000-0300-00006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845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6300"/>
    <xdr:pic>
      <xdr:nvPicPr>
        <xdr:cNvPr id="368" name="Picture 4" descr="LogoOnLight">
          <a:extLst>
            <a:ext uri="{FF2B5EF4-FFF2-40B4-BE49-F238E27FC236}">
              <a16:creationId xmlns:a16="http://schemas.microsoft.com/office/drawing/2014/main" id="{00000000-0008-0000-0300-00007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54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369" name="Picture 4" descr="LogoOnLight">
          <a:extLst>
            <a:ext uri="{FF2B5EF4-FFF2-40B4-BE49-F238E27FC236}">
              <a16:creationId xmlns:a16="http://schemas.microsoft.com/office/drawing/2014/main" id="{00000000-0008-0000-0300-00007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541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370" name="Picture 4" descr="LogoOnLight">
          <a:extLst>
            <a:ext uri="{FF2B5EF4-FFF2-40B4-BE49-F238E27FC236}">
              <a16:creationId xmlns:a16="http://schemas.microsoft.com/office/drawing/2014/main" id="{00000000-0008-0000-0300-00007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0541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0"/>
    <xdr:pic>
      <xdr:nvPicPr>
        <xdr:cNvPr id="371" name="Picture 34" descr="LogoOnLight">
          <a:extLst>
            <a:ext uri="{FF2B5EF4-FFF2-40B4-BE49-F238E27FC236}">
              <a16:creationId xmlns:a16="http://schemas.microsoft.com/office/drawing/2014/main" id="{00000000-0008-0000-0300-00007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72" name="Picture 34" descr="LogoOnLight">
          <a:extLst>
            <a:ext uri="{FF2B5EF4-FFF2-40B4-BE49-F238E27FC236}">
              <a16:creationId xmlns:a16="http://schemas.microsoft.com/office/drawing/2014/main" id="{00000000-0008-0000-03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73" name="Picture 34" descr="LogoOnLight">
          <a:extLst>
            <a:ext uri="{FF2B5EF4-FFF2-40B4-BE49-F238E27FC236}">
              <a16:creationId xmlns:a16="http://schemas.microsoft.com/office/drawing/2014/main" id="{00000000-0008-0000-0300-00007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74" name="Picture 34" descr="LogoOnLight">
          <a:extLst>
            <a:ext uri="{FF2B5EF4-FFF2-40B4-BE49-F238E27FC236}">
              <a16:creationId xmlns:a16="http://schemas.microsoft.com/office/drawing/2014/main" id="{00000000-0008-0000-0300-00007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75" name="Picture 34" descr="LogoOnLight">
          <a:extLst>
            <a:ext uri="{FF2B5EF4-FFF2-40B4-BE49-F238E27FC236}">
              <a16:creationId xmlns:a16="http://schemas.microsoft.com/office/drawing/2014/main" id="{00000000-0008-0000-0300-00007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76" name="Picture 34" descr="LogoOnLight">
          <a:extLst>
            <a:ext uri="{FF2B5EF4-FFF2-40B4-BE49-F238E27FC236}">
              <a16:creationId xmlns:a16="http://schemas.microsoft.com/office/drawing/2014/main" id="{00000000-0008-0000-0300-00007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77" name="Picture 34" descr="LogoOnLight">
          <a:extLst>
            <a:ext uri="{FF2B5EF4-FFF2-40B4-BE49-F238E27FC236}">
              <a16:creationId xmlns:a16="http://schemas.microsoft.com/office/drawing/2014/main" id="{00000000-0008-0000-0300-00007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80" name="Picture 34" descr="LogoOnLight">
          <a:extLst>
            <a:ext uri="{FF2B5EF4-FFF2-40B4-BE49-F238E27FC236}">
              <a16:creationId xmlns:a16="http://schemas.microsoft.com/office/drawing/2014/main" id="{00000000-0008-0000-0300-00007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81" name="Picture 34" descr="LogoOnLight">
          <a:extLst>
            <a:ext uri="{FF2B5EF4-FFF2-40B4-BE49-F238E27FC236}">
              <a16:creationId xmlns:a16="http://schemas.microsoft.com/office/drawing/2014/main" id="{00000000-0008-0000-0300-00007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82" name="Picture 34" descr="LogoOnLight">
          <a:extLst>
            <a:ext uri="{FF2B5EF4-FFF2-40B4-BE49-F238E27FC236}">
              <a16:creationId xmlns:a16="http://schemas.microsoft.com/office/drawing/2014/main" id="{00000000-0008-0000-0300-00007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83" name="Picture 34" descr="LogoOnLight">
          <a:extLst>
            <a:ext uri="{FF2B5EF4-FFF2-40B4-BE49-F238E27FC236}">
              <a16:creationId xmlns:a16="http://schemas.microsoft.com/office/drawing/2014/main" id="{00000000-0008-0000-0300-00007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84" name="Picture 34" descr="LogoOnLight">
          <a:extLst>
            <a:ext uri="{FF2B5EF4-FFF2-40B4-BE49-F238E27FC236}">
              <a16:creationId xmlns:a16="http://schemas.microsoft.com/office/drawing/2014/main" id="{00000000-0008-0000-0300-00008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85" name="Picture 34" descr="LogoOnLight">
          <a:extLst>
            <a:ext uri="{FF2B5EF4-FFF2-40B4-BE49-F238E27FC236}">
              <a16:creationId xmlns:a16="http://schemas.microsoft.com/office/drawing/2014/main" id="{00000000-0008-0000-0300-00008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86" name="Picture 34" descr="LogoOnLight">
          <a:extLst>
            <a:ext uri="{FF2B5EF4-FFF2-40B4-BE49-F238E27FC236}">
              <a16:creationId xmlns:a16="http://schemas.microsoft.com/office/drawing/2014/main" id="{00000000-0008-0000-0300-00008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87" name="Picture 34" descr="LogoOnLight">
          <a:extLst>
            <a:ext uri="{FF2B5EF4-FFF2-40B4-BE49-F238E27FC236}">
              <a16:creationId xmlns:a16="http://schemas.microsoft.com/office/drawing/2014/main" id="{00000000-0008-0000-0300-00008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88" name="Picture 34" descr="LogoOnLight">
          <a:extLst>
            <a:ext uri="{FF2B5EF4-FFF2-40B4-BE49-F238E27FC236}">
              <a16:creationId xmlns:a16="http://schemas.microsoft.com/office/drawing/2014/main" id="{00000000-0008-0000-0300-00008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89" name="Picture 34" descr="LogoOnLight">
          <a:extLst>
            <a:ext uri="{FF2B5EF4-FFF2-40B4-BE49-F238E27FC236}">
              <a16:creationId xmlns:a16="http://schemas.microsoft.com/office/drawing/2014/main" id="{00000000-0008-0000-0300-00008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90" name="Picture 34" descr="LogoOnLight">
          <a:extLst>
            <a:ext uri="{FF2B5EF4-FFF2-40B4-BE49-F238E27FC236}">
              <a16:creationId xmlns:a16="http://schemas.microsoft.com/office/drawing/2014/main" id="{00000000-0008-0000-0300-00008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91" name="Picture 34" descr="LogoOnLight">
          <a:extLst>
            <a:ext uri="{FF2B5EF4-FFF2-40B4-BE49-F238E27FC236}">
              <a16:creationId xmlns:a16="http://schemas.microsoft.com/office/drawing/2014/main" id="{00000000-0008-0000-0300-00008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92" name="Picture 34" descr="LogoOnLight">
          <a:extLst>
            <a:ext uri="{FF2B5EF4-FFF2-40B4-BE49-F238E27FC236}">
              <a16:creationId xmlns:a16="http://schemas.microsoft.com/office/drawing/2014/main" id="{00000000-0008-0000-0300-00008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93" name="Picture 34" descr="LogoOnLight">
          <a:extLst>
            <a:ext uri="{FF2B5EF4-FFF2-40B4-BE49-F238E27FC236}">
              <a16:creationId xmlns:a16="http://schemas.microsoft.com/office/drawing/2014/main" id="{00000000-0008-0000-0300-00008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94" name="Picture 34" descr="LogoOnLight">
          <a:extLst>
            <a:ext uri="{FF2B5EF4-FFF2-40B4-BE49-F238E27FC236}">
              <a16:creationId xmlns:a16="http://schemas.microsoft.com/office/drawing/2014/main" id="{00000000-0008-0000-0300-00008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95" name="Picture 34" descr="LogoOnLight">
          <a:extLst>
            <a:ext uri="{FF2B5EF4-FFF2-40B4-BE49-F238E27FC236}">
              <a16:creationId xmlns:a16="http://schemas.microsoft.com/office/drawing/2014/main" id="{00000000-0008-0000-0300-00008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197</xdr:row>
      <xdr:rowOff>0</xdr:rowOff>
    </xdr:from>
    <xdr:ext cx="0" cy="1123950"/>
    <xdr:pic>
      <xdr:nvPicPr>
        <xdr:cNvPr id="396" name="Picture 34" descr="LogoOnLight">
          <a:extLst>
            <a:ext uri="{FF2B5EF4-FFF2-40B4-BE49-F238E27FC236}">
              <a16:creationId xmlns:a16="http://schemas.microsoft.com/office/drawing/2014/main" id="{00000000-0008-0000-0300-00008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397" name="Picture 34" descr="LogoOnLight">
          <a:extLst>
            <a:ext uri="{FF2B5EF4-FFF2-40B4-BE49-F238E27FC236}">
              <a16:creationId xmlns:a16="http://schemas.microsoft.com/office/drawing/2014/main" id="{00000000-0008-0000-0300-00008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342900</xdr:colOff>
      <xdr:row>197</xdr:row>
      <xdr:rowOff>0</xdr:rowOff>
    </xdr:from>
    <xdr:to>
      <xdr:col>2</xdr:col>
      <xdr:colOff>304800</xdr:colOff>
      <xdr:row>197</xdr:row>
      <xdr:rowOff>0</xdr:rowOff>
    </xdr:to>
    <xdr:pic>
      <xdr:nvPicPr>
        <xdr:cNvPr id="398" name="Рисунок 397">
          <a:extLst>
            <a:ext uri="{FF2B5EF4-FFF2-40B4-BE49-F238E27FC236}">
              <a16:creationId xmlns:a16="http://schemas.microsoft.com/office/drawing/2014/main" id="{00000000-0008-0000-0300-00008E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8897620"/>
          <a:ext cx="1320800" cy="77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142875</xdr:colOff>
      <xdr:row>197</xdr:row>
      <xdr:rowOff>0</xdr:rowOff>
    </xdr:from>
    <xdr:ext cx="0" cy="647700"/>
    <xdr:pic>
      <xdr:nvPicPr>
        <xdr:cNvPr id="399" name="Picture 4" descr="LogoOnLight">
          <a:extLst>
            <a:ext uri="{FF2B5EF4-FFF2-40B4-BE49-F238E27FC236}">
              <a16:creationId xmlns:a16="http://schemas.microsoft.com/office/drawing/2014/main" id="{00000000-0008-0000-0300-00008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6300"/>
    <xdr:pic>
      <xdr:nvPicPr>
        <xdr:cNvPr id="400" name="Picture 4" descr="LogoOnLight">
          <a:extLst>
            <a:ext uri="{FF2B5EF4-FFF2-40B4-BE49-F238E27FC236}">
              <a16:creationId xmlns:a16="http://schemas.microsoft.com/office/drawing/2014/main" id="{00000000-0008-0000-0300-00009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0585"/>
    <xdr:pic>
      <xdr:nvPicPr>
        <xdr:cNvPr id="401" name="Picture 4" descr="LogoOnLight">
          <a:extLst>
            <a:ext uri="{FF2B5EF4-FFF2-40B4-BE49-F238E27FC236}">
              <a16:creationId xmlns:a16="http://schemas.microsoft.com/office/drawing/2014/main" id="{00000000-0008-0000-0300-00009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0585"/>
    <xdr:pic>
      <xdr:nvPicPr>
        <xdr:cNvPr id="402" name="Picture 4" descr="LogoOnLight">
          <a:extLst>
            <a:ext uri="{FF2B5EF4-FFF2-40B4-BE49-F238E27FC236}">
              <a16:creationId xmlns:a16="http://schemas.microsoft.com/office/drawing/2014/main" id="{00000000-0008-0000-0300-00009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2490"/>
    <xdr:pic>
      <xdr:nvPicPr>
        <xdr:cNvPr id="403" name="Picture 4" descr="LogoOnLight">
          <a:extLst>
            <a:ext uri="{FF2B5EF4-FFF2-40B4-BE49-F238E27FC236}">
              <a16:creationId xmlns:a16="http://schemas.microsoft.com/office/drawing/2014/main" id="{00000000-0008-0000-0300-00009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197</xdr:row>
      <xdr:rowOff>0</xdr:rowOff>
    </xdr:from>
    <xdr:ext cx="0" cy="647700"/>
    <xdr:pic>
      <xdr:nvPicPr>
        <xdr:cNvPr id="404" name="Picture 4" descr="LogoOnLight">
          <a:extLst>
            <a:ext uri="{FF2B5EF4-FFF2-40B4-BE49-F238E27FC236}">
              <a16:creationId xmlns:a16="http://schemas.microsoft.com/office/drawing/2014/main" id="{00000000-0008-0000-0300-00009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19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647700"/>
    <xdr:pic>
      <xdr:nvPicPr>
        <xdr:cNvPr id="406" name="Picture 4" descr="LogoOnLight">
          <a:extLst>
            <a:ext uri="{FF2B5EF4-FFF2-40B4-BE49-F238E27FC236}">
              <a16:creationId xmlns:a16="http://schemas.microsoft.com/office/drawing/2014/main" id="{00000000-0008-0000-0300-00009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6300"/>
    <xdr:pic>
      <xdr:nvPicPr>
        <xdr:cNvPr id="407" name="Picture 4" descr="LogoOnLight">
          <a:extLst>
            <a:ext uri="{FF2B5EF4-FFF2-40B4-BE49-F238E27FC236}">
              <a16:creationId xmlns:a16="http://schemas.microsoft.com/office/drawing/2014/main" id="{00000000-0008-0000-0300-00009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0585"/>
    <xdr:pic>
      <xdr:nvPicPr>
        <xdr:cNvPr id="408" name="Picture 4" descr="LogoOnLight">
          <a:extLst>
            <a:ext uri="{FF2B5EF4-FFF2-40B4-BE49-F238E27FC236}">
              <a16:creationId xmlns:a16="http://schemas.microsoft.com/office/drawing/2014/main" id="{00000000-0008-0000-0300-00009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0585"/>
    <xdr:pic>
      <xdr:nvPicPr>
        <xdr:cNvPr id="409" name="Picture 4" descr="LogoOnLight">
          <a:extLst>
            <a:ext uri="{FF2B5EF4-FFF2-40B4-BE49-F238E27FC236}">
              <a16:creationId xmlns:a16="http://schemas.microsoft.com/office/drawing/2014/main" id="{00000000-0008-0000-0300-00009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2490"/>
    <xdr:pic>
      <xdr:nvPicPr>
        <xdr:cNvPr id="410" name="Picture 4" descr="LogoOnLight">
          <a:extLst>
            <a:ext uri="{FF2B5EF4-FFF2-40B4-BE49-F238E27FC236}">
              <a16:creationId xmlns:a16="http://schemas.microsoft.com/office/drawing/2014/main" id="{00000000-0008-0000-0300-00009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6300"/>
    <xdr:pic>
      <xdr:nvPicPr>
        <xdr:cNvPr id="411" name="Picture 4" descr="LogoOnLight">
          <a:extLst>
            <a:ext uri="{FF2B5EF4-FFF2-40B4-BE49-F238E27FC236}">
              <a16:creationId xmlns:a16="http://schemas.microsoft.com/office/drawing/2014/main" id="{00000000-0008-0000-0300-00009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8890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0585"/>
    <xdr:pic>
      <xdr:nvPicPr>
        <xdr:cNvPr id="412" name="Picture 4" descr="LogoOnLight">
          <a:extLst>
            <a:ext uri="{FF2B5EF4-FFF2-40B4-BE49-F238E27FC236}">
              <a16:creationId xmlns:a16="http://schemas.microsoft.com/office/drawing/2014/main" id="{00000000-0008-0000-0300-00009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8890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197</xdr:row>
      <xdr:rowOff>0</xdr:rowOff>
    </xdr:from>
    <xdr:ext cx="0" cy="870585"/>
    <xdr:pic>
      <xdr:nvPicPr>
        <xdr:cNvPr id="413" name="Picture 4" descr="LogoOnLight">
          <a:extLst>
            <a:ext uri="{FF2B5EF4-FFF2-40B4-BE49-F238E27FC236}">
              <a16:creationId xmlns:a16="http://schemas.microsoft.com/office/drawing/2014/main" id="{00000000-0008-0000-0300-00009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8890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414" name="Picture 34" descr="LogoOnLight">
          <a:extLst>
            <a:ext uri="{FF2B5EF4-FFF2-40B4-BE49-F238E27FC236}">
              <a16:creationId xmlns:a16="http://schemas.microsoft.com/office/drawing/2014/main" id="{00000000-0008-0000-0300-00009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415" name="Picture 34" descr="LogoOnLight">
          <a:extLst>
            <a:ext uri="{FF2B5EF4-FFF2-40B4-BE49-F238E27FC236}">
              <a16:creationId xmlns:a16="http://schemas.microsoft.com/office/drawing/2014/main" id="{00000000-0008-0000-0300-00009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416" name="Picture 34" descr="LogoOnLight">
          <a:extLst>
            <a:ext uri="{FF2B5EF4-FFF2-40B4-BE49-F238E27FC236}">
              <a16:creationId xmlns:a16="http://schemas.microsoft.com/office/drawing/2014/main" id="{00000000-0008-0000-0300-0000A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417" name="Picture 34" descr="LogoOnLight">
          <a:extLst>
            <a:ext uri="{FF2B5EF4-FFF2-40B4-BE49-F238E27FC236}">
              <a16:creationId xmlns:a16="http://schemas.microsoft.com/office/drawing/2014/main" id="{00000000-0008-0000-0300-0000A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18" name="Picture 34" descr="LogoOnLight">
          <a:extLst>
            <a:ext uri="{FF2B5EF4-FFF2-40B4-BE49-F238E27FC236}">
              <a16:creationId xmlns:a16="http://schemas.microsoft.com/office/drawing/2014/main" id="{00000000-0008-0000-0300-0000A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19" name="Picture 34" descr="LogoOnLight">
          <a:extLst>
            <a:ext uri="{FF2B5EF4-FFF2-40B4-BE49-F238E27FC236}">
              <a16:creationId xmlns:a16="http://schemas.microsoft.com/office/drawing/2014/main" id="{00000000-0008-0000-0300-0000A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20" name="Picture 34" descr="LogoOnLight">
          <a:extLst>
            <a:ext uri="{FF2B5EF4-FFF2-40B4-BE49-F238E27FC236}">
              <a16:creationId xmlns:a16="http://schemas.microsoft.com/office/drawing/2014/main" id="{00000000-0008-0000-0300-0000A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21" name="Picture 34" descr="LogoOnLight">
          <a:extLst>
            <a:ext uri="{FF2B5EF4-FFF2-40B4-BE49-F238E27FC236}">
              <a16:creationId xmlns:a16="http://schemas.microsoft.com/office/drawing/2014/main" id="{00000000-0008-0000-0300-0000A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22" name="Picture 34" descr="LogoOnLight">
          <a:extLst>
            <a:ext uri="{FF2B5EF4-FFF2-40B4-BE49-F238E27FC236}">
              <a16:creationId xmlns:a16="http://schemas.microsoft.com/office/drawing/2014/main" id="{00000000-0008-0000-0300-0000A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23" name="Picture 34" descr="LogoOnLight">
          <a:extLst>
            <a:ext uri="{FF2B5EF4-FFF2-40B4-BE49-F238E27FC236}">
              <a16:creationId xmlns:a16="http://schemas.microsoft.com/office/drawing/2014/main" id="{00000000-0008-0000-0300-0000A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24" name="Picture 34" descr="LogoOnLight">
          <a:extLst>
            <a:ext uri="{FF2B5EF4-FFF2-40B4-BE49-F238E27FC236}">
              <a16:creationId xmlns:a16="http://schemas.microsoft.com/office/drawing/2014/main" id="{00000000-0008-0000-0300-0000A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25" name="Picture 34" descr="LogoOnLight">
          <a:extLst>
            <a:ext uri="{FF2B5EF4-FFF2-40B4-BE49-F238E27FC236}">
              <a16:creationId xmlns:a16="http://schemas.microsoft.com/office/drawing/2014/main" id="{00000000-0008-0000-0300-0000A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26" name="Picture 34" descr="LogoOnLight">
          <a:extLst>
            <a:ext uri="{FF2B5EF4-FFF2-40B4-BE49-F238E27FC236}">
              <a16:creationId xmlns:a16="http://schemas.microsoft.com/office/drawing/2014/main" id="{00000000-0008-0000-0300-0000A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27" name="Picture 34" descr="LogoOnLight">
          <a:extLst>
            <a:ext uri="{FF2B5EF4-FFF2-40B4-BE49-F238E27FC236}">
              <a16:creationId xmlns:a16="http://schemas.microsoft.com/office/drawing/2014/main" id="{00000000-0008-0000-0300-0000A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28" name="Picture 34" descr="LogoOnLight">
          <a:extLst>
            <a:ext uri="{FF2B5EF4-FFF2-40B4-BE49-F238E27FC236}">
              <a16:creationId xmlns:a16="http://schemas.microsoft.com/office/drawing/2014/main" id="{00000000-0008-0000-0300-0000A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29" name="Picture 34" descr="LogoOnLight">
          <a:extLst>
            <a:ext uri="{FF2B5EF4-FFF2-40B4-BE49-F238E27FC236}">
              <a16:creationId xmlns:a16="http://schemas.microsoft.com/office/drawing/2014/main" id="{00000000-0008-0000-0300-0000A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30" name="Picture 34" descr="LogoOnLight">
          <a:extLst>
            <a:ext uri="{FF2B5EF4-FFF2-40B4-BE49-F238E27FC236}">
              <a16:creationId xmlns:a16="http://schemas.microsoft.com/office/drawing/2014/main" id="{00000000-0008-0000-0300-0000A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31" name="Picture 34" descr="LogoOnLight">
          <a:extLst>
            <a:ext uri="{FF2B5EF4-FFF2-40B4-BE49-F238E27FC236}">
              <a16:creationId xmlns:a16="http://schemas.microsoft.com/office/drawing/2014/main" id="{00000000-0008-0000-0300-0000A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32" name="Picture 34" descr="LogoOnLight">
          <a:extLst>
            <a:ext uri="{FF2B5EF4-FFF2-40B4-BE49-F238E27FC236}">
              <a16:creationId xmlns:a16="http://schemas.microsoft.com/office/drawing/2014/main" id="{00000000-0008-0000-0300-0000B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33" name="Picture 34" descr="LogoOnLight">
          <a:extLst>
            <a:ext uri="{FF2B5EF4-FFF2-40B4-BE49-F238E27FC236}">
              <a16:creationId xmlns:a16="http://schemas.microsoft.com/office/drawing/2014/main" id="{00000000-0008-0000-0300-0000B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34" name="Picture 34" descr="LogoOnLight">
          <a:extLst>
            <a:ext uri="{FF2B5EF4-FFF2-40B4-BE49-F238E27FC236}">
              <a16:creationId xmlns:a16="http://schemas.microsoft.com/office/drawing/2014/main" id="{00000000-0008-0000-0300-0000B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35" name="Picture 34" descr="LogoOnLight">
          <a:extLst>
            <a:ext uri="{FF2B5EF4-FFF2-40B4-BE49-F238E27FC236}">
              <a16:creationId xmlns:a16="http://schemas.microsoft.com/office/drawing/2014/main" id="{00000000-0008-0000-0300-0000B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36" name="Picture 34" descr="LogoOnLight">
          <a:extLst>
            <a:ext uri="{FF2B5EF4-FFF2-40B4-BE49-F238E27FC236}">
              <a16:creationId xmlns:a16="http://schemas.microsoft.com/office/drawing/2014/main" id="{00000000-0008-0000-0300-0000B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37" name="Picture 34" descr="LogoOnLight">
          <a:extLst>
            <a:ext uri="{FF2B5EF4-FFF2-40B4-BE49-F238E27FC236}">
              <a16:creationId xmlns:a16="http://schemas.microsoft.com/office/drawing/2014/main" id="{00000000-0008-0000-0300-0000B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38" name="Picture 34" descr="LogoOnLight">
          <a:extLst>
            <a:ext uri="{FF2B5EF4-FFF2-40B4-BE49-F238E27FC236}">
              <a16:creationId xmlns:a16="http://schemas.microsoft.com/office/drawing/2014/main" id="{00000000-0008-0000-0300-0000B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39" name="Picture 34" descr="LogoOnLight">
          <a:extLst>
            <a:ext uri="{FF2B5EF4-FFF2-40B4-BE49-F238E27FC236}">
              <a16:creationId xmlns:a16="http://schemas.microsoft.com/office/drawing/2014/main" id="{00000000-0008-0000-0300-0000B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40" name="Picture 34" descr="LogoOnLight">
          <a:extLst>
            <a:ext uri="{FF2B5EF4-FFF2-40B4-BE49-F238E27FC236}">
              <a16:creationId xmlns:a16="http://schemas.microsoft.com/office/drawing/2014/main" id="{00000000-0008-0000-0300-0000B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41" name="Picture 34" descr="LogoOnLight">
          <a:extLst>
            <a:ext uri="{FF2B5EF4-FFF2-40B4-BE49-F238E27FC236}">
              <a16:creationId xmlns:a16="http://schemas.microsoft.com/office/drawing/2014/main" id="{00000000-0008-0000-0300-0000B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442" name="Picture 34" descr="LogoOnLight">
          <a:extLst>
            <a:ext uri="{FF2B5EF4-FFF2-40B4-BE49-F238E27FC236}">
              <a16:creationId xmlns:a16="http://schemas.microsoft.com/office/drawing/2014/main" id="{00000000-0008-0000-0300-0000B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443" name="Picture 34" descr="LogoOnLight">
          <a:extLst>
            <a:ext uri="{FF2B5EF4-FFF2-40B4-BE49-F238E27FC236}">
              <a16:creationId xmlns:a16="http://schemas.microsoft.com/office/drawing/2014/main" id="{00000000-0008-0000-0300-0000B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444" name="Picture 34" descr="LogoOnLight">
          <a:extLst>
            <a:ext uri="{FF2B5EF4-FFF2-40B4-BE49-F238E27FC236}">
              <a16:creationId xmlns:a16="http://schemas.microsoft.com/office/drawing/2014/main" id="{00000000-0008-0000-0300-0000B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445" name="Picture 34" descr="LogoOnLight">
          <a:extLst>
            <a:ext uri="{FF2B5EF4-FFF2-40B4-BE49-F238E27FC236}">
              <a16:creationId xmlns:a16="http://schemas.microsoft.com/office/drawing/2014/main" id="{00000000-0008-0000-0300-0000B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46" name="Picture 34" descr="LogoOnLight">
          <a:extLst>
            <a:ext uri="{FF2B5EF4-FFF2-40B4-BE49-F238E27FC236}">
              <a16:creationId xmlns:a16="http://schemas.microsoft.com/office/drawing/2014/main" id="{00000000-0008-0000-0300-0000B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47" name="Picture 34" descr="LogoOnLight">
          <a:extLst>
            <a:ext uri="{FF2B5EF4-FFF2-40B4-BE49-F238E27FC236}">
              <a16:creationId xmlns:a16="http://schemas.microsoft.com/office/drawing/2014/main" id="{00000000-0008-0000-0300-0000B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48" name="Picture 34" descr="LogoOnLight">
          <a:extLst>
            <a:ext uri="{FF2B5EF4-FFF2-40B4-BE49-F238E27FC236}">
              <a16:creationId xmlns:a16="http://schemas.microsoft.com/office/drawing/2014/main" id="{00000000-0008-0000-0300-0000C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49" name="Picture 34" descr="LogoOnLight">
          <a:extLst>
            <a:ext uri="{FF2B5EF4-FFF2-40B4-BE49-F238E27FC236}">
              <a16:creationId xmlns:a16="http://schemas.microsoft.com/office/drawing/2014/main" id="{00000000-0008-0000-0300-0000C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50" name="Picture 34" descr="LogoOnLight">
          <a:extLst>
            <a:ext uri="{FF2B5EF4-FFF2-40B4-BE49-F238E27FC236}">
              <a16:creationId xmlns:a16="http://schemas.microsoft.com/office/drawing/2014/main" id="{00000000-0008-0000-0300-0000C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51" name="Picture 34" descr="LogoOnLight">
          <a:extLst>
            <a:ext uri="{FF2B5EF4-FFF2-40B4-BE49-F238E27FC236}">
              <a16:creationId xmlns:a16="http://schemas.microsoft.com/office/drawing/2014/main" id="{00000000-0008-0000-0300-0000C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52" name="Picture 34" descr="LogoOnLight">
          <a:extLst>
            <a:ext uri="{FF2B5EF4-FFF2-40B4-BE49-F238E27FC236}">
              <a16:creationId xmlns:a16="http://schemas.microsoft.com/office/drawing/2014/main" id="{00000000-0008-0000-0300-0000C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53" name="Picture 34" descr="LogoOnLight">
          <a:extLst>
            <a:ext uri="{FF2B5EF4-FFF2-40B4-BE49-F238E27FC236}">
              <a16:creationId xmlns:a16="http://schemas.microsoft.com/office/drawing/2014/main" id="{00000000-0008-0000-0300-0000C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54" name="Picture 34" descr="LogoOnLight">
          <a:extLst>
            <a:ext uri="{FF2B5EF4-FFF2-40B4-BE49-F238E27FC236}">
              <a16:creationId xmlns:a16="http://schemas.microsoft.com/office/drawing/2014/main" id="{00000000-0008-0000-0300-0000C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55" name="Picture 34" descr="LogoOnLight">
          <a:extLst>
            <a:ext uri="{FF2B5EF4-FFF2-40B4-BE49-F238E27FC236}">
              <a16:creationId xmlns:a16="http://schemas.microsoft.com/office/drawing/2014/main" id="{00000000-0008-0000-0300-0000C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56" name="Picture 34" descr="LogoOnLight">
          <a:extLst>
            <a:ext uri="{FF2B5EF4-FFF2-40B4-BE49-F238E27FC236}">
              <a16:creationId xmlns:a16="http://schemas.microsoft.com/office/drawing/2014/main" id="{00000000-0008-0000-0300-0000C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57" name="Picture 34" descr="LogoOnLight">
          <a:extLst>
            <a:ext uri="{FF2B5EF4-FFF2-40B4-BE49-F238E27FC236}">
              <a16:creationId xmlns:a16="http://schemas.microsoft.com/office/drawing/2014/main" id="{00000000-0008-0000-0300-0000C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58" name="Picture 34" descr="LogoOnLight">
          <a:extLst>
            <a:ext uri="{FF2B5EF4-FFF2-40B4-BE49-F238E27FC236}">
              <a16:creationId xmlns:a16="http://schemas.microsoft.com/office/drawing/2014/main" id="{00000000-0008-0000-0300-0000C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59" name="Picture 34" descr="LogoOnLight">
          <a:extLst>
            <a:ext uri="{FF2B5EF4-FFF2-40B4-BE49-F238E27FC236}">
              <a16:creationId xmlns:a16="http://schemas.microsoft.com/office/drawing/2014/main" id="{00000000-0008-0000-0300-0000C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60" name="Picture 34" descr="LogoOnLight">
          <a:extLst>
            <a:ext uri="{FF2B5EF4-FFF2-40B4-BE49-F238E27FC236}">
              <a16:creationId xmlns:a16="http://schemas.microsoft.com/office/drawing/2014/main" id="{00000000-0008-0000-0300-0000C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61" name="Picture 34" descr="LogoOnLight">
          <a:extLst>
            <a:ext uri="{FF2B5EF4-FFF2-40B4-BE49-F238E27FC236}">
              <a16:creationId xmlns:a16="http://schemas.microsoft.com/office/drawing/2014/main" id="{00000000-0008-0000-0300-0000C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62" name="Picture 34" descr="LogoOnLight">
          <a:extLst>
            <a:ext uri="{FF2B5EF4-FFF2-40B4-BE49-F238E27FC236}">
              <a16:creationId xmlns:a16="http://schemas.microsoft.com/office/drawing/2014/main" id="{00000000-0008-0000-0300-0000C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63" name="Picture 34" descr="LogoOnLight">
          <a:extLst>
            <a:ext uri="{FF2B5EF4-FFF2-40B4-BE49-F238E27FC236}">
              <a16:creationId xmlns:a16="http://schemas.microsoft.com/office/drawing/2014/main" id="{00000000-0008-0000-0300-0000C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64" name="Picture 34" descr="LogoOnLight">
          <a:extLst>
            <a:ext uri="{FF2B5EF4-FFF2-40B4-BE49-F238E27FC236}">
              <a16:creationId xmlns:a16="http://schemas.microsoft.com/office/drawing/2014/main" id="{00000000-0008-0000-0300-0000D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65" name="Picture 34" descr="LogoOnLight">
          <a:extLst>
            <a:ext uri="{FF2B5EF4-FFF2-40B4-BE49-F238E27FC236}">
              <a16:creationId xmlns:a16="http://schemas.microsoft.com/office/drawing/2014/main" id="{00000000-0008-0000-0300-0000D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66" name="Picture 34" descr="LogoOnLight">
          <a:extLst>
            <a:ext uri="{FF2B5EF4-FFF2-40B4-BE49-F238E27FC236}">
              <a16:creationId xmlns:a16="http://schemas.microsoft.com/office/drawing/2014/main" id="{00000000-0008-0000-0300-0000D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67" name="Picture 34" descr="LogoOnLight">
          <a:extLst>
            <a:ext uri="{FF2B5EF4-FFF2-40B4-BE49-F238E27FC236}">
              <a16:creationId xmlns:a16="http://schemas.microsoft.com/office/drawing/2014/main" id="{00000000-0008-0000-0300-0000D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68" name="Picture 34" descr="LogoOnLight">
          <a:extLst>
            <a:ext uri="{FF2B5EF4-FFF2-40B4-BE49-F238E27FC236}">
              <a16:creationId xmlns:a16="http://schemas.microsoft.com/office/drawing/2014/main" id="{00000000-0008-0000-0300-0000D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69" name="Picture 34" descr="LogoOnLight">
          <a:extLst>
            <a:ext uri="{FF2B5EF4-FFF2-40B4-BE49-F238E27FC236}">
              <a16:creationId xmlns:a16="http://schemas.microsoft.com/office/drawing/2014/main" id="{00000000-0008-0000-0300-0000D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470" name="Picture 34" descr="LogoOnLight">
          <a:extLst>
            <a:ext uri="{FF2B5EF4-FFF2-40B4-BE49-F238E27FC236}">
              <a16:creationId xmlns:a16="http://schemas.microsoft.com/office/drawing/2014/main" id="{00000000-0008-0000-0300-0000D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471" name="Picture 34" descr="LogoOnLight">
          <a:extLst>
            <a:ext uri="{FF2B5EF4-FFF2-40B4-BE49-F238E27FC236}">
              <a16:creationId xmlns:a16="http://schemas.microsoft.com/office/drawing/2014/main" id="{00000000-0008-0000-0300-0000D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472" name="Picture 34" descr="LogoOnLight">
          <a:extLst>
            <a:ext uri="{FF2B5EF4-FFF2-40B4-BE49-F238E27FC236}">
              <a16:creationId xmlns:a16="http://schemas.microsoft.com/office/drawing/2014/main" id="{00000000-0008-0000-0300-0000D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473" name="Picture 34" descr="LogoOnLight">
          <a:extLst>
            <a:ext uri="{FF2B5EF4-FFF2-40B4-BE49-F238E27FC236}">
              <a16:creationId xmlns:a16="http://schemas.microsoft.com/office/drawing/2014/main" id="{00000000-0008-0000-0300-0000D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74" name="Picture 34" descr="LogoOnLight">
          <a:extLst>
            <a:ext uri="{FF2B5EF4-FFF2-40B4-BE49-F238E27FC236}">
              <a16:creationId xmlns:a16="http://schemas.microsoft.com/office/drawing/2014/main" id="{00000000-0008-0000-0300-0000D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75" name="Picture 34" descr="LogoOnLight">
          <a:extLst>
            <a:ext uri="{FF2B5EF4-FFF2-40B4-BE49-F238E27FC236}">
              <a16:creationId xmlns:a16="http://schemas.microsoft.com/office/drawing/2014/main" id="{00000000-0008-0000-0300-0000D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76" name="Picture 34" descr="LogoOnLight">
          <a:extLst>
            <a:ext uri="{FF2B5EF4-FFF2-40B4-BE49-F238E27FC236}">
              <a16:creationId xmlns:a16="http://schemas.microsoft.com/office/drawing/2014/main" id="{00000000-0008-0000-0300-0000D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77" name="Picture 34" descr="LogoOnLight">
          <a:extLst>
            <a:ext uri="{FF2B5EF4-FFF2-40B4-BE49-F238E27FC236}">
              <a16:creationId xmlns:a16="http://schemas.microsoft.com/office/drawing/2014/main" id="{00000000-0008-0000-0300-0000D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78" name="Picture 34" descr="LogoOnLight">
          <a:extLst>
            <a:ext uri="{FF2B5EF4-FFF2-40B4-BE49-F238E27FC236}">
              <a16:creationId xmlns:a16="http://schemas.microsoft.com/office/drawing/2014/main" id="{00000000-0008-0000-0300-0000D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79" name="Picture 34" descr="LogoOnLight">
          <a:extLst>
            <a:ext uri="{FF2B5EF4-FFF2-40B4-BE49-F238E27FC236}">
              <a16:creationId xmlns:a16="http://schemas.microsoft.com/office/drawing/2014/main" id="{00000000-0008-0000-0300-0000D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80" name="Picture 34" descr="LogoOnLight">
          <a:extLst>
            <a:ext uri="{FF2B5EF4-FFF2-40B4-BE49-F238E27FC236}">
              <a16:creationId xmlns:a16="http://schemas.microsoft.com/office/drawing/2014/main" id="{00000000-0008-0000-0300-0000E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81" name="Picture 34" descr="LogoOnLight">
          <a:extLst>
            <a:ext uri="{FF2B5EF4-FFF2-40B4-BE49-F238E27FC236}">
              <a16:creationId xmlns:a16="http://schemas.microsoft.com/office/drawing/2014/main" id="{00000000-0008-0000-0300-0000E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82" name="Picture 34" descr="LogoOnLight">
          <a:extLst>
            <a:ext uri="{FF2B5EF4-FFF2-40B4-BE49-F238E27FC236}">
              <a16:creationId xmlns:a16="http://schemas.microsoft.com/office/drawing/2014/main" id="{00000000-0008-0000-0300-0000E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83" name="Picture 34" descr="LogoOnLight">
          <a:extLst>
            <a:ext uri="{FF2B5EF4-FFF2-40B4-BE49-F238E27FC236}">
              <a16:creationId xmlns:a16="http://schemas.microsoft.com/office/drawing/2014/main" id="{00000000-0008-0000-0300-0000E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84" name="Picture 34" descr="LogoOnLight">
          <a:extLst>
            <a:ext uri="{FF2B5EF4-FFF2-40B4-BE49-F238E27FC236}">
              <a16:creationId xmlns:a16="http://schemas.microsoft.com/office/drawing/2014/main" id="{00000000-0008-0000-0300-0000E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85" name="Picture 34" descr="LogoOnLight">
          <a:extLst>
            <a:ext uri="{FF2B5EF4-FFF2-40B4-BE49-F238E27FC236}">
              <a16:creationId xmlns:a16="http://schemas.microsoft.com/office/drawing/2014/main" id="{00000000-0008-0000-0300-0000E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86" name="Picture 34" descr="LogoOnLight">
          <a:extLst>
            <a:ext uri="{FF2B5EF4-FFF2-40B4-BE49-F238E27FC236}">
              <a16:creationId xmlns:a16="http://schemas.microsoft.com/office/drawing/2014/main" id="{00000000-0008-0000-0300-0000E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87" name="Picture 34" descr="LogoOnLight">
          <a:extLst>
            <a:ext uri="{FF2B5EF4-FFF2-40B4-BE49-F238E27FC236}">
              <a16:creationId xmlns:a16="http://schemas.microsoft.com/office/drawing/2014/main" id="{00000000-0008-0000-0300-0000E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88" name="Picture 34" descr="LogoOnLight">
          <a:extLst>
            <a:ext uri="{FF2B5EF4-FFF2-40B4-BE49-F238E27FC236}">
              <a16:creationId xmlns:a16="http://schemas.microsoft.com/office/drawing/2014/main" id="{00000000-0008-0000-0300-0000E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89" name="Picture 34" descr="LogoOnLight">
          <a:extLst>
            <a:ext uri="{FF2B5EF4-FFF2-40B4-BE49-F238E27FC236}">
              <a16:creationId xmlns:a16="http://schemas.microsoft.com/office/drawing/2014/main" id="{00000000-0008-0000-0300-0000E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9372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90" name="Picture 34" descr="LogoOnLight">
          <a:extLst>
            <a:ext uri="{FF2B5EF4-FFF2-40B4-BE49-F238E27FC236}">
              <a16:creationId xmlns:a16="http://schemas.microsoft.com/office/drawing/2014/main" id="{00000000-0008-0000-0300-0000E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9372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0"/>
    <xdr:pic>
      <xdr:nvPicPr>
        <xdr:cNvPr id="491" name="Picture 34" descr="LogoOnLight">
          <a:extLst>
            <a:ext uri="{FF2B5EF4-FFF2-40B4-BE49-F238E27FC236}">
              <a16:creationId xmlns:a16="http://schemas.microsoft.com/office/drawing/2014/main" id="{00000000-0008-0000-0300-0000E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292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92" name="Picture 34" descr="LogoOnLight">
          <a:extLst>
            <a:ext uri="{FF2B5EF4-FFF2-40B4-BE49-F238E27FC236}">
              <a16:creationId xmlns:a16="http://schemas.microsoft.com/office/drawing/2014/main" id="{00000000-0008-0000-0300-0000E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93" name="Picture 34" descr="LogoOnLight">
          <a:extLst>
            <a:ext uri="{FF2B5EF4-FFF2-40B4-BE49-F238E27FC236}">
              <a16:creationId xmlns:a16="http://schemas.microsoft.com/office/drawing/2014/main" id="{00000000-0008-0000-0300-0000E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94" name="Picture 34" descr="LogoOnLight">
          <a:extLst>
            <a:ext uri="{FF2B5EF4-FFF2-40B4-BE49-F238E27FC236}">
              <a16:creationId xmlns:a16="http://schemas.microsoft.com/office/drawing/2014/main" id="{00000000-0008-0000-0300-0000E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95" name="Picture 34" descr="LogoOnLight">
          <a:extLst>
            <a:ext uri="{FF2B5EF4-FFF2-40B4-BE49-F238E27FC236}">
              <a16:creationId xmlns:a16="http://schemas.microsoft.com/office/drawing/2014/main" id="{00000000-0008-0000-0300-0000E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496" name="Picture 34" descr="LogoOnLight">
          <a:extLst>
            <a:ext uri="{FF2B5EF4-FFF2-40B4-BE49-F238E27FC236}">
              <a16:creationId xmlns:a16="http://schemas.microsoft.com/office/drawing/2014/main" id="{00000000-0008-0000-0300-0000F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497" name="Picture 34" descr="LogoOnLight">
          <a:extLst>
            <a:ext uri="{FF2B5EF4-FFF2-40B4-BE49-F238E27FC236}">
              <a16:creationId xmlns:a16="http://schemas.microsoft.com/office/drawing/2014/main" id="{00000000-0008-0000-0300-0000F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498" name="Picture 34" descr="LogoOnLight">
          <a:extLst>
            <a:ext uri="{FF2B5EF4-FFF2-40B4-BE49-F238E27FC236}">
              <a16:creationId xmlns:a16="http://schemas.microsoft.com/office/drawing/2014/main" id="{00000000-0008-0000-0300-0000F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499" name="Picture 34" descr="LogoOnLight">
          <a:extLst>
            <a:ext uri="{FF2B5EF4-FFF2-40B4-BE49-F238E27FC236}">
              <a16:creationId xmlns:a16="http://schemas.microsoft.com/office/drawing/2014/main" id="{00000000-0008-0000-0300-0000F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500" name="Picture 34" descr="LogoOnLight">
          <a:extLst>
            <a:ext uri="{FF2B5EF4-FFF2-40B4-BE49-F238E27FC236}">
              <a16:creationId xmlns:a16="http://schemas.microsoft.com/office/drawing/2014/main" id="{00000000-0008-0000-0300-0000F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01" name="Picture 34" descr="LogoOnLight">
          <a:extLst>
            <a:ext uri="{FF2B5EF4-FFF2-40B4-BE49-F238E27FC236}">
              <a16:creationId xmlns:a16="http://schemas.microsoft.com/office/drawing/2014/main" id="{00000000-0008-0000-0300-0000F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02" name="Picture 34" descr="LogoOnLight">
          <a:extLst>
            <a:ext uri="{FF2B5EF4-FFF2-40B4-BE49-F238E27FC236}">
              <a16:creationId xmlns:a16="http://schemas.microsoft.com/office/drawing/2014/main" id="{00000000-0008-0000-0300-0000F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03" name="Picture 34" descr="LogoOnLight">
          <a:extLst>
            <a:ext uri="{FF2B5EF4-FFF2-40B4-BE49-F238E27FC236}">
              <a16:creationId xmlns:a16="http://schemas.microsoft.com/office/drawing/2014/main" id="{00000000-0008-0000-0300-0000F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04" name="Picture 34" descr="LogoOnLight">
          <a:extLst>
            <a:ext uri="{FF2B5EF4-FFF2-40B4-BE49-F238E27FC236}">
              <a16:creationId xmlns:a16="http://schemas.microsoft.com/office/drawing/2014/main" id="{00000000-0008-0000-0300-0000F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05" name="Picture 34" descr="LogoOnLight">
          <a:extLst>
            <a:ext uri="{FF2B5EF4-FFF2-40B4-BE49-F238E27FC236}">
              <a16:creationId xmlns:a16="http://schemas.microsoft.com/office/drawing/2014/main" id="{00000000-0008-0000-0300-0000F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06" name="Picture 34" descr="LogoOnLight">
          <a:extLst>
            <a:ext uri="{FF2B5EF4-FFF2-40B4-BE49-F238E27FC236}">
              <a16:creationId xmlns:a16="http://schemas.microsoft.com/office/drawing/2014/main" id="{00000000-0008-0000-0300-0000F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07" name="Picture 34" descr="LogoOnLight">
          <a:extLst>
            <a:ext uri="{FF2B5EF4-FFF2-40B4-BE49-F238E27FC236}">
              <a16:creationId xmlns:a16="http://schemas.microsoft.com/office/drawing/2014/main" id="{00000000-0008-0000-0300-0000F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08" name="Picture 34" descr="LogoOnLight">
          <a:extLst>
            <a:ext uri="{FF2B5EF4-FFF2-40B4-BE49-F238E27FC236}">
              <a16:creationId xmlns:a16="http://schemas.microsoft.com/office/drawing/2014/main" id="{00000000-0008-0000-0300-0000F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09" name="Picture 34" descr="LogoOnLight">
          <a:extLst>
            <a:ext uri="{FF2B5EF4-FFF2-40B4-BE49-F238E27FC236}">
              <a16:creationId xmlns:a16="http://schemas.microsoft.com/office/drawing/2014/main" id="{00000000-0008-0000-0300-0000F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10" name="Picture 34" descr="LogoOnLight">
          <a:extLst>
            <a:ext uri="{FF2B5EF4-FFF2-40B4-BE49-F238E27FC236}">
              <a16:creationId xmlns:a16="http://schemas.microsoft.com/office/drawing/2014/main" id="{00000000-0008-0000-0300-0000F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11" name="Picture 34" descr="LogoOnLight">
          <a:extLst>
            <a:ext uri="{FF2B5EF4-FFF2-40B4-BE49-F238E27FC236}">
              <a16:creationId xmlns:a16="http://schemas.microsoft.com/office/drawing/2014/main" id="{00000000-0008-0000-0300-0000F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12" name="Picture 34" descr="LogoOnLight">
          <a:extLst>
            <a:ext uri="{FF2B5EF4-FFF2-40B4-BE49-F238E27FC236}">
              <a16:creationId xmlns:a16="http://schemas.microsoft.com/office/drawing/2014/main" id="{00000000-0008-0000-0300-00000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13" name="Picture 34" descr="LogoOnLight">
          <a:extLst>
            <a:ext uri="{FF2B5EF4-FFF2-40B4-BE49-F238E27FC236}">
              <a16:creationId xmlns:a16="http://schemas.microsoft.com/office/drawing/2014/main" id="{00000000-0008-0000-0300-00000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14" name="Picture 34" descr="LogoOnLight">
          <a:extLst>
            <a:ext uri="{FF2B5EF4-FFF2-40B4-BE49-F238E27FC236}">
              <a16:creationId xmlns:a16="http://schemas.microsoft.com/office/drawing/2014/main" id="{00000000-0008-0000-0300-00000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15" name="Picture 34" descr="LogoOnLight">
          <a:extLst>
            <a:ext uri="{FF2B5EF4-FFF2-40B4-BE49-F238E27FC236}">
              <a16:creationId xmlns:a16="http://schemas.microsoft.com/office/drawing/2014/main" id="{00000000-0008-0000-0300-00000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16" name="Picture 34" descr="LogoOnLight">
          <a:extLst>
            <a:ext uri="{FF2B5EF4-FFF2-40B4-BE49-F238E27FC236}">
              <a16:creationId xmlns:a16="http://schemas.microsoft.com/office/drawing/2014/main" id="{00000000-0008-0000-0300-00000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17" name="Picture 34" descr="LogoOnLight">
          <a:extLst>
            <a:ext uri="{FF2B5EF4-FFF2-40B4-BE49-F238E27FC236}">
              <a16:creationId xmlns:a16="http://schemas.microsoft.com/office/drawing/2014/main" id="{00000000-0008-0000-0300-00000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21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18" name="Picture 34" descr="LogoOnLight">
          <a:extLst>
            <a:ext uri="{FF2B5EF4-FFF2-40B4-BE49-F238E27FC236}">
              <a16:creationId xmlns:a16="http://schemas.microsoft.com/office/drawing/2014/main" id="{00000000-0008-0000-0300-00000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92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6300"/>
    <xdr:pic>
      <xdr:nvPicPr>
        <xdr:cNvPr id="520" name="Picture 4" descr="LogoOnLight">
          <a:extLst>
            <a:ext uri="{FF2B5EF4-FFF2-40B4-BE49-F238E27FC236}">
              <a16:creationId xmlns:a16="http://schemas.microsoft.com/office/drawing/2014/main" id="{00000000-0008-0000-0300-00000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9880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521" name="Picture 4" descr="LogoOnLight">
          <a:extLst>
            <a:ext uri="{FF2B5EF4-FFF2-40B4-BE49-F238E27FC236}">
              <a16:creationId xmlns:a16="http://schemas.microsoft.com/office/drawing/2014/main" id="{00000000-0008-0000-0300-00000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9880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522" name="Picture 4" descr="LogoOnLight">
          <a:extLst>
            <a:ext uri="{FF2B5EF4-FFF2-40B4-BE49-F238E27FC236}">
              <a16:creationId xmlns:a16="http://schemas.microsoft.com/office/drawing/2014/main" id="{00000000-0008-0000-0300-00000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9880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0"/>
    <xdr:pic>
      <xdr:nvPicPr>
        <xdr:cNvPr id="523" name="Picture 34" descr="LogoOnLight">
          <a:extLst>
            <a:ext uri="{FF2B5EF4-FFF2-40B4-BE49-F238E27FC236}">
              <a16:creationId xmlns:a16="http://schemas.microsoft.com/office/drawing/2014/main" id="{00000000-0008-0000-0300-00000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194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24" name="Picture 34" descr="LogoOnLight">
          <a:extLst>
            <a:ext uri="{FF2B5EF4-FFF2-40B4-BE49-F238E27FC236}">
              <a16:creationId xmlns:a16="http://schemas.microsoft.com/office/drawing/2014/main" id="{00000000-0008-0000-0300-00000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25" name="Picture 34" descr="LogoOnLight">
          <a:extLst>
            <a:ext uri="{FF2B5EF4-FFF2-40B4-BE49-F238E27FC236}">
              <a16:creationId xmlns:a16="http://schemas.microsoft.com/office/drawing/2014/main" id="{00000000-0008-0000-0300-00000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26" name="Picture 34" descr="LogoOnLight">
          <a:extLst>
            <a:ext uri="{FF2B5EF4-FFF2-40B4-BE49-F238E27FC236}">
              <a16:creationId xmlns:a16="http://schemas.microsoft.com/office/drawing/2014/main" id="{00000000-0008-0000-0300-00000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27" name="Picture 34" descr="LogoOnLight">
          <a:extLst>
            <a:ext uri="{FF2B5EF4-FFF2-40B4-BE49-F238E27FC236}">
              <a16:creationId xmlns:a16="http://schemas.microsoft.com/office/drawing/2014/main" id="{00000000-0008-0000-0300-00000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28" name="Picture 34" descr="LogoOnLight">
          <a:extLst>
            <a:ext uri="{FF2B5EF4-FFF2-40B4-BE49-F238E27FC236}">
              <a16:creationId xmlns:a16="http://schemas.microsoft.com/office/drawing/2014/main" id="{00000000-0008-0000-0300-00001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29" name="Picture 34" descr="LogoOnLight">
          <a:extLst>
            <a:ext uri="{FF2B5EF4-FFF2-40B4-BE49-F238E27FC236}">
              <a16:creationId xmlns:a16="http://schemas.microsoft.com/office/drawing/2014/main" id="{00000000-0008-0000-0300-00001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530" name="Picture 34" descr="LogoOnLight">
          <a:extLst>
            <a:ext uri="{FF2B5EF4-FFF2-40B4-BE49-F238E27FC236}">
              <a16:creationId xmlns:a16="http://schemas.microsoft.com/office/drawing/2014/main" id="{00000000-0008-0000-0300-00001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531" name="Picture 34" descr="LogoOnLight">
          <a:extLst>
            <a:ext uri="{FF2B5EF4-FFF2-40B4-BE49-F238E27FC236}">
              <a16:creationId xmlns:a16="http://schemas.microsoft.com/office/drawing/2014/main" id="{00000000-0008-0000-0300-00001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532" name="Picture 34" descr="LogoOnLight">
          <a:extLst>
            <a:ext uri="{FF2B5EF4-FFF2-40B4-BE49-F238E27FC236}">
              <a16:creationId xmlns:a16="http://schemas.microsoft.com/office/drawing/2014/main" id="{00000000-0008-0000-0300-00001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33" name="Picture 34" descr="LogoOnLight">
          <a:extLst>
            <a:ext uri="{FF2B5EF4-FFF2-40B4-BE49-F238E27FC236}">
              <a16:creationId xmlns:a16="http://schemas.microsoft.com/office/drawing/2014/main" id="{00000000-0008-0000-0300-00001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34" name="Picture 34" descr="LogoOnLight">
          <a:extLst>
            <a:ext uri="{FF2B5EF4-FFF2-40B4-BE49-F238E27FC236}">
              <a16:creationId xmlns:a16="http://schemas.microsoft.com/office/drawing/2014/main" id="{00000000-0008-0000-0300-00001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35" name="Picture 34" descr="LogoOnLight">
          <a:extLst>
            <a:ext uri="{FF2B5EF4-FFF2-40B4-BE49-F238E27FC236}">
              <a16:creationId xmlns:a16="http://schemas.microsoft.com/office/drawing/2014/main" id="{00000000-0008-0000-0300-00001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36" name="Picture 34" descr="LogoOnLight">
          <a:extLst>
            <a:ext uri="{FF2B5EF4-FFF2-40B4-BE49-F238E27FC236}">
              <a16:creationId xmlns:a16="http://schemas.microsoft.com/office/drawing/2014/main" id="{00000000-0008-0000-0300-00001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37" name="Picture 34" descr="LogoOnLight">
          <a:extLst>
            <a:ext uri="{FF2B5EF4-FFF2-40B4-BE49-F238E27FC236}">
              <a16:creationId xmlns:a16="http://schemas.microsoft.com/office/drawing/2014/main" id="{00000000-0008-0000-0300-00001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38" name="Picture 34" descr="LogoOnLight">
          <a:extLst>
            <a:ext uri="{FF2B5EF4-FFF2-40B4-BE49-F238E27FC236}">
              <a16:creationId xmlns:a16="http://schemas.microsoft.com/office/drawing/2014/main" id="{00000000-0008-0000-0300-00001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39" name="Picture 34" descr="LogoOnLight">
          <a:extLst>
            <a:ext uri="{FF2B5EF4-FFF2-40B4-BE49-F238E27FC236}">
              <a16:creationId xmlns:a16="http://schemas.microsoft.com/office/drawing/2014/main" id="{00000000-0008-0000-0300-00001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40" name="Picture 34" descr="LogoOnLight">
          <a:extLst>
            <a:ext uri="{FF2B5EF4-FFF2-40B4-BE49-F238E27FC236}">
              <a16:creationId xmlns:a16="http://schemas.microsoft.com/office/drawing/2014/main" id="{00000000-0008-0000-0300-00001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41" name="Picture 34" descr="LogoOnLight">
          <a:extLst>
            <a:ext uri="{FF2B5EF4-FFF2-40B4-BE49-F238E27FC236}">
              <a16:creationId xmlns:a16="http://schemas.microsoft.com/office/drawing/2014/main" id="{00000000-0008-0000-0300-00001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42" name="Picture 34" descr="LogoOnLight">
          <a:extLst>
            <a:ext uri="{FF2B5EF4-FFF2-40B4-BE49-F238E27FC236}">
              <a16:creationId xmlns:a16="http://schemas.microsoft.com/office/drawing/2014/main" id="{00000000-0008-0000-0300-00001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43" name="Picture 34" descr="LogoOnLight">
          <a:extLst>
            <a:ext uri="{FF2B5EF4-FFF2-40B4-BE49-F238E27FC236}">
              <a16:creationId xmlns:a16="http://schemas.microsoft.com/office/drawing/2014/main" id="{00000000-0008-0000-0300-00001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44" name="Picture 34" descr="LogoOnLight">
          <a:extLst>
            <a:ext uri="{FF2B5EF4-FFF2-40B4-BE49-F238E27FC236}">
              <a16:creationId xmlns:a16="http://schemas.microsoft.com/office/drawing/2014/main" id="{00000000-0008-0000-0300-00002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45" name="Picture 34" descr="LogoOnLight">
          <a:extLst>
            <a:ext uri="{FF2B5EF4-FFF2-40B4-BE49-F238E27FC236}">
              <a16:creationId xmlns:a16="http://schemas.microsoft.com/office/drawing/2014/main" id="{00000000-0008-0000-0300-00002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46" name="Picture 34" descr="LogoOnLight">
          <a:extLst>
            <a:ext uri="{FF2B5EF4-FFF2-40B4-BE49-F238E27FC236}">
              <a16:creationId xmlns:a16="http://schemas.microsoft.com/office/drawing/2014/main" id="{00000000-0008-0000-0300-00002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47" name="Picture 34" descr="LogoOnLight">
          <a:extLst>
            <a:ext uri="{FF2B5EF4-FFF2-40B4-BE49-F238E27FC236}">
              <a16:creationId xmlns:a16="http://schemas.microsoft.com/office/drawing/2014/main" id="{00000000-0008-0000-0300-00002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48" name="Picture 34" descr="LogoOnLight">
          <a:extLst>
            <a:ext uri="{FF2B5EF4-FFF2-40B4-BE49-F238E27FC236}">
              <a16:creationId xmlns:a16="http://schemas.microsoft.com/office/drawing/2014/main" id="{00000000-0008-0000-0300-00002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549" name="Picture 34" descr="LogoOnLight">
          <a:extLst>
            <a:ext uri="{FF2B5EF4-FFF2-40B4-BE49-F238E27FC236}">
              <a16:creationId xmlns:a16="http://schemas.microsoft.com/office/drawing/2014/main" id="{00000000-0008-0000-0300-00002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0233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50" name="Picture 34" descr="LogoOnLight">
          <a:extLst>
            <a:ext uri="{FF2B5EF4-FFF2-40B4-BE49-F238E27FC236}">
              <a16:creationId xmlns:a16="http://schemas.microsoft.com/office/drawing/2014/main" id="{00000000-0008-0000-0300-00002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948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6300"/>
    <xdr:pic>
      <xdr:nvPicPr>
        <xdr:cNvPr id="552" name="Picture 4" descr="LogoOnLight">
          <a:extLst>
            <a:ext uri="{FF2B5EF4-FFF2-40B4-BE49-F238E27FC236}">
              <a16:creationId xmlns:a16="http://schemas.microsoft.com/office/drawing/2014/main" id="{00000000-0008-0000-0300-00002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8890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553" name="Picture 4" descr="LogoOnLight">
          <a:extLst>
            <a:ext uri="{FF2B5EF4-FFF2-40B4-BE49-F238E27FC236}">
              <a16:creationId xmlns:a16="http://schemas.microsoft.com/office/drawing/2014/main" id="{00000000-0008-0000-0300-00002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8890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554" name="Picture 4" descr="LogoOnLight">
          <a:extLst>
            <a:ext uri="{FF2B5EF4-FFF2-40B4-BE49-F238E27FC236}">
              <a16:creationId xmlns:a16="http://schemas.microsoft.com/office/drawing/2014/main" id="{00000000-0008-0000-0300-00002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8890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555" name="Picture 34" descr="LogoOnLight">
          <a:extLst>
            <a:ext uri="{FF2B5EF4-FFF2-40B4-BE49-F238E27FC236}">
              <a16:creationId xmlns:a16="http://schemas.microsoft.com/office/drawing/2014/main" id="{00000000-0008-0000-0300-00002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556" name="Picture 34" descr="LogoOnLight">
          <a:extLst>
            <a:ext uri="{FF2B5EF4-FFF2-40B4-BE49-F238E27FC236}">
              <a16:creationId xmlns:a16="http://schemas.microsoft.com/office/drawing/2014/main" id="{00000000-0008-0000-0300-00002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57" name="Picture 34" descr="LogoOnLight">
          <a:extLst>
            <a:ext uri="{FF2B5EF4-FFF2-40B4-BE49-F238E27FC236}">
              <a16:creationId xmlns:a16="http://schemas.microsoft.com/office/drawing/2014/main" id="{00000000-0008-0000-0300-00002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58" name="Picture 34" descr="LogoOnLight">
          <a:extLst>
            <a:ext uri="{FF2B5EF4-FFF2-40B4-BE49-F238E27FC236}">
              <a16:creationId xmlns:a16="http://schemas.microsoft.com/office/drawing/2014/main" id="{00000000-0008-0000-0300-00002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59" name="Picture 34" descr="LogoOnLight">
          <a:extLst>
            <a:ext uri="{FF2B5EF4-FFF2-40B4-BE49-F238E27FC236}">
              <a16:creationId xmlns:a16="http://schemas.microsoft.com/office/drawing/2014/main" id="{00000000-0008-0000-0300-00002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60" name="Picture 34" descr="LogoOnLight">
          <a:extLst>
            <a:ext uri="{FF2B5EF4-FFF2-40B4-BE49-F238E27FC236}">
              <a16:creationId xmlns:a16="http://schemas.microsoft.com/office/drawing/2014/main" id="{00000000-0008-0000-0300-00003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61" name="Picture 34" descr="LogoOnLight">
          <a:extLst>
            <a:ext uri="{FF2B5EF4-FFF2-40B4-BE49-F238E27FC236}">
              <a16:creationId xmlns:a16="http://schemas.microsoft.com/office/drawing/2014/main" id="{00000000-0008-0000-0300-00003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62" name="Picture 34" descr="LogoOnLight">
          <a:extLst>
            <a:ext uri="{FF2B5EF4-FFF2-40B4-BE49-F238E27FC236}">
              <a16:creationId xmlns:a16="http://schemas.microsoft.com/office/drawing/2014/main" id="{00000000-0008-0000-0300-00003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63" name="Picture 34" descr="LogoOnLight">
          <a:extLst>
            <a:ext uri="{FF2B5EF4-FFF2-40B4-BE49-F238E27FC236}">
              <a16:creationId xmlns:a16="http://schemas.microsoft.com/office/drawing/2014/main" id="{00000000-0008-0000-0300-00003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64" name="Picture 34" descr="LogoOnLight">
          <a:extLst>
            <a:ext uri="{FF2B5EF4-FFF2-40B4-BE49-F238E27FC236}">
              <a16:creationId xmlns:a16="http://schemas.microsoft.com/office/drawing/2014/main" id="{00000000-0008-0000-0300-00003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65" name="Picture 34" descr="LogoOnLight">
          <a:extLst>
            <a:ext uri="{FF2B5EF4-FFF2-40B4-BE49-F238E27FC236}">
              <a16:creationId xmlns:a16="http://schemas.microsoft.com/office/drawing/2014/main" id="{00000000-0008-0000-0300-00003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66" name="Picture 34" descr="LogoOnLight">
          <a:extLst>
            <a:ext uri="{FF2B5EF4-FFF2-40B4-BE49-F238E27FC236}">
              <a16:creationId xmlns:a16="http://schemas.microsoft.com/office/drawing/2014/main" id="{00000000-0008-0000-0300-00003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67" name="Picture 34" descr="LogoOnLight">
          <a:extLst>
            <a:ext uri="{FF2B5EF4-FFF2-40B4-BE49-F238E27FC236}">
              <a16:creationId xmlns:a16="http://schemas.microsoft.com/office/drawing/2014/main" id="{00000000-0008-0000-0300-00003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68" name="Picture 34" descr="LogoOnLight">
          <a:extLst>
            <a:ext uri="{FF2B5EF4-FFF2-40B4-BE49-F238E27FC236}">
              <a16:creationId xmlns:a16="http://schemas.microsoft.com/office/drawing/2014/main" id="{00000000-0008-0000-0300-00003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569" name="Picture 34" descr="LogoOnLight">
          <a:extLst>
            <a:ext uri="{FF2B5EF4-FFF2-40B4-BE49-F238E27FC236}">
              <a16:creationId xmlns:a16="http://schemas.microsoft.com/office/drawing/2014/main" id="{00000000-0008-0000-0300-00003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570" name="Picture 34" descr="LogoOnLight">
          <a:extLst>
            <a:ext uri="{FF2B5EF4-FFF2-40B4-BE49-F238E27FC236}">
              <a16:creationId xmlns:a16="http://schemas.microsoft.com/office/drawing/2014/main" id="{00000000-0008-0000-0300-00003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71" name="Picture 34" descr="LogoOnLight">
          <a:extLst>
            <a:ext uri="{FF2B5EF4-FFF2-40B4-BE49-F238E27FC236}">
              <a16:creationId xmlns:a16="http://schemas.microsoft.com/office/drawing/2014/main" id="{00000000-0008-0000-0300-00003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72" name="Picture 34" descr="LogoOnLight">
          <a:extLst>
            <a:ext uri="{FF2B5EF4-FFF2-40B4-BE49-F238E27FC236}">
              <a16:creationId xmlns:a16="http://schemas.microsoft.com/office/drawing/2014/main" id="{00000000-0008-0000-0300-00003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73" name="Picture 34" descr="LogoOnLight">
          <a:extLst>
            <a:ext uri="{FF2B5EF4-FFF2-40B4-BE49-F238E27FC236}">
              <a16:creationId xmlns:a16="http://schemas.microsoft.com/office/drawing/2014/main" id="{00000000-0008-0000-0300-00003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74" name="Picture 34" descr="LogoOnLight">
          <a:extLst>
            <a:ext uri="{FF2B5EF4-FFF2-40B4-BE49-F238E27FC236}">
              <a16:creationId xmlns:a16="http://schemas.microsoft.com/office/drawing/2014/main" id="{00000000-0008-0000-0300-00003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75" name="Picture 34" descr="LogoOnLight">
          <a:extLst>
            <a:ext uri="{FF2B5EF4-FFF2-40B4-BE49-F238E27FC236}">
              <a16:creationId xmlns:a16="http://schemas.microsoft.com/office/drawing/2014/main" id="{00000000-0008-0000-0300-00003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76" name="Picture 34" descr="LogoOnLight">
          <a:extLst>
            <a:ext uri="{FF2B5EF4-FFF2-40B4-BE49-F238E27FC236}">
              <a16:creationId xmlns:a16="http://schemas.microsoft.com/office/drawing/2014/main" id="{00000000-0008-0000-0300-00004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77" name="Picture 34" descr="LogoOnLight">
          <a:extLst>
            <a:ext uri="{FF2B5EF4-FFF2-40B4-BE49-F238E27FC236}">
              <a16:creationId xmlns:a16="http://schemas.microsoft.com/office/drawing/2014/main" id="{00000000-0008-0000-0300-00004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78" name="Picture 34" descr="LogoOnLight">
          <a:extLst>
            <a:ext uri="{FF2B5EF4-FFF2-40B4-BE49-F238E27FC236}">
              <a16:creationId xmlns:a16="http://schemas.microsoft.com/office/drawing/2014/main" id="{00000000-0008-0000-0300-00004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79" name="Picture 34" descr="LogoOnLight">
          <a:extLst>
            <a:ext uri="{FF2B5EF4-FFF2-40B4-BE49-F238E27FC236}">
              <a16:creationId xmlns:a16="http://schemas.microsoft.com/office/drawing/2014/main" id="{00000000-0008-0000-0300-00004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80" name="Picture 34" descr="LogoOnLight">
          <a:extLst>
            <a:ext uri="{FF2B5EF4-FFF2-40B4-BE49-F238E27FC236}">
              <a16:creationId xmlns:a16="http://schemas.microsoft.com/office/drawing/2014/main" id="{00000000-0008-0000-0300-00004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81" name="Picture 34" descr="LogoOnLight">
          <a:extLst>
            <a:ext uri="{FF2B5EF4-FFF2-40B4-BE49-F238E27FC236}">
              <a16:creationId xmlns:a16="http://schemas.microsoft.com/office/drawing/2014/main" id="{00000000-0008-0000-0300-00004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82" name="Picture 34" descr="LogoOnLight">
          <a:extLst>
            <a:ext uri="{FF2B5EF4-FFF2-40B4-BE49-F238E27FC236}">
              <a16:creationId xmlns:a16="http://schemas.microsoft.com/office/drawing/2014/main" id="{00000000-0008-0000-0300-00004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583" name="Picture 34" descr="LogoOnLight">
          <a:extLst>
            <a:ext uri="{FF2B5EF4-FFF2-40B4-BE49-F238E27FC236}">
              <a16:creationId xmlns:a16="http://schemas.microsoft.com/office/drawing/2014/main" id="{00000000-0008-0000-0300-00004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584" name="Picture 34" descr="LogoOnLight">
          <a:extLst>
            <a:ext uri="{FF2B5EF4-FFF2-40B4-BE49-F238E27FC236}">
              <a16:creationId xmlns:a16="http://schemas.microsoft.com/office/drawing/2014/main" id="{00000000-0008-0000-0300-00004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85" name="Picture 34" descr="LogoOnLight">
          <a:extLst>
            <a:ext uri="{FF2B5EF4-FFF2-40B4-BE49-F238E27FC236}">
              <a16:creationId xmlns:a16="http://schemas.microsoft.com/office/drawing/2014/main" id="{00000000-0008-0000-0300-00004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86" name="Picture 34" descr="LogoOnLight">
          <a:extLst>
            <a:ext uri="{FF2B5EF4-FFF2-40B4-BE49-F238E27FC236}">
              <a16:creationId xmlns:a16="http://schemas.microsoft.com/office/drawing/2014/main" id="{00000000-0008-0000-0300-00004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87" name="Picture 34" descr="LogoOnLight">
          <a:extLst>
            <a:ext uri="{FF2B5EF4-FFF2-40B4-BE49-F238E27FC236}">
              <a16:creationId xmlns:a16="http://schemas.microsoft.com/office/drawing/2014/main" id="{00000000-0008-0000-0300-00004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88" name="Picture 34" descr="LogoOnLight">
          <a:extLst>
            <a:ext uri="{FF2B5EF4-FFF2-40B4-BE49-F238E27FC236}">
              <a16:creationId xmlns:a16="http://schemas.microsoft.com/office/drawing/2014/main" id="{00000000-0008-0000-0300-00004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89" name="Picture 34" descr="LogoOnLight">
          <a:extLst>
            <a:ext uri="{FF2B5EF4-FFF2-40B4-BE49-F238E27FC236}">
              <a16:creationId xmlns:a16="http://schemas.microsoft.com/office/drawing/2014/main" id="{00000000-0008-0000-0300-00004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90" name="Picture 34" descr="LogoOnLight">
          <a:extLst>
            <a:ext uri="{FF2B5EF4-FFF2-40B4-BE49-F238E27FC236}">
              <a16:creationId xmlns:a16="http://schemas.microsoft.com/office/drawing/2014/main" id="{00000000-0008-0000-0300-00004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91" name="Picture 34" descr="LogoOnLight">
          <a:extLst>
            <a:ext uri="{FF2B5EF4-FFF2-40B4-BE49-F238E27FC236}">
              <a16:creationId xmlns:a16="http://schemas.microsoft.com/office/drawing/2014/main" id="{00000000-0008-0000-0300-00004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592" name="Picture 34" descr="LogoOnLight">
          <a:extLst>
            <a:ext uri="{FF2B5EF4-FFF2-40B4-BE49-F238E27FC236}">
              <a16:creationId xmlns:a16="http://schemas.microsoft.com/office/drawing/2014/main" id="{00000000-0008-0000-0300-00005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593" name="Picture 34" descr="LogoOnLight">
          <a:extLst>
            <a:ext uri="{FF2B5EF4-FFF2-40B4-BE49-F238E27FC236}">
              <a16:creationId xmlns:a16="http://schemas.microsoft.com/office/drawing/2014/main" id="{00000000-0008-0000-0300-00005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594" name="Picture 34" descr="LogoOnLight">
          <a:extLst>
            <a:ext uri="{FF2B5EF4-FFF2-40B4-BE49-F238E27FC236}">
              <a16:creationId xmlns:a16="http://schemas.microsoft.com/office/drawing/2014/main" id="{00000000-0008-0000-0300-00005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595" name="Picture 34" descr="LogoOnLight">
          <a:extLst>
            <a:ext uri="{FF2B5EF4-FFF2-40B4-BE49-F238E27FC236}">
              <a16:creationId xmlns:a16="http://schemas.microsoft.com/office/drawing/2014/main" id="{00000000-0008-0000-0300-00005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596" name="Picture 34" descr="LogoOnLight">
          <a:extLst>
            <a:ext uri="{FF2B5EF4-FFF2-40B4-BE49-F238E27FC236}">
              <a16:creationId xmlns:a16="http://schemas.microsoft.com/office/drawing/2014/main" id="{00000000-0008-0000-0300-00005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597" name="Picture 34" descr="LogoOnLight">
          <a:extLst>
            <a:ext uri="{FF2B5EF4-FFF2-40B4-BE49-F238E27FC236}">
              <a16:creationId xmlns:a16="http://schemas.microsoft.com/office/drawing/2014/main" id="{00000000-0008-0000-0300-00005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598" name="Picture 34" descr="LogoOnLight">
          <a:extLst>
            <a:ext uri="{FF2B5EF4-FFF2-40B4-BE49-F238E27FC236}">
              <a16:creationId xmlns:a16="http://schemas.microsoft.com/office/drawing/2014/main" id="{00000000-0008-0000-0300-00005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599" name="Picture 34" descr="LogoOnLight">
          <a:extLst>
            <a:ext uri="{FF2B5EF4-FFF2-40B4-BE49-F238E27FC236}">
              <a16:creationId xmlns:a16="http://schemas.microsoft.com/office/drawing/2014/main" id="{00000000-0008-0000-0300-00005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00" name="Picture 34" descr="LogoOnLight">
          <a:extLst>
            <a:ext uri="{FF2B5EF4-FFF2-40B4-BE49-F238E27FC236}">
              <a16:creationId xmlns:a16="http://schemas.microsoft.com/office/drawing/2014/main" id="{00000000-0008-0000-0300-00005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01" name="Picture 34" descr="LogoOnLight">
          <a:extLst>
            <a:ext uri="{FF2B5EF4-FFF2-40B4-BE49-F238E27FC236}">
              <a16:creationId xmlns:a16="http://schemas.microsoft.com/office/drawing/2014/main" id="{00000000-0008-0000-0300-00005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02" name="Picture 34" descr="LogoOnLight">
          <a:extLst>
            <a:ext uri="{FF2B5EF4-FFF2-40B4-BE49-F238E27FC236}">
              <a16:creationId xmlns:a16="http://schemas.microsoft.com/office/drawing/2014/main" id="{00000000-0008-0000-0300-00005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03" name="Picture 34" descr="LogoOnLight">
          <a:extLst>
            <a:ext uri="{FF2B5EF4-FFF2-40B4-BE49-F238E27FC236}">
              <a16:creationId xmlns:a16="http://schemas.microsoft.com/office/drawing/2014/main" id="{00000000-0008-0000-0300-00005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04" name="Picture 34" descr="LogoOnLight">
          <a:extLst>
            <a:ext uri="{FF2B5EF4-FFF2-40B4-BE49-F238E27FC236}">
              <a16:creationId xmlns:a16="http://schemas.microsoft.com/office/drawing/2014/main" id="{00000000-0008-0000-0300-00005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05" name="Picture 34" descr="LogoOnLight">
          <a:extLst>
            <a:ext uri="{FF2B5EF4-FFF2-40B4-BE49-F238E27FC236}">
              <a16:creationId xmlns:a16="http://schemas.microsoft.com/office/drawing/2014/main" id="{00000000-0008-0000-0300-00005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06" name="Picture 34" descr="LogoOnLight">
          <a:extLst>
            <a:ext uri="{FF2B5EF4-FFF2-40B4-BE49-F238E27FC236}">
              <a16:creationId xmlns:a16="http://schemas.microsoft.com/office/drawing/2014/main" id="{00000000-0008-0000-0300-00005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607" name="Picture 34" descr="LogoOnLight">
          <a:extLst>
            <a:ext uri="{FF2B5EF4-FFF2-40B4-BE49-F238E27FC236}">
              <a16:creationId xmlns:a16="http://schemas.microsoft.com/office/drawing/2014/main" id="{00000000-0008-0000-0300-00005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608" name="Picture 34" descr="LogoOnLight">
          <a:extLst>
            <a:ext uri="{FF2B5EF4-FFF2-40B4-BE49-F238E27FC236}">
              <a16:creationId xmlns:a16="http://schemas.microsoft.com/office/drawing/2014/main" id="{00000000-0008-0000-0300-00006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09" name="Picture 34" descr="LogoOnLight">
          <a:extLst>
            <a:ext uri="{FF2B5EF4-FFF2-40B4-BE49-F238E27FC236}">
              <a16:creationId xmlns:a16="http://schemas.microsoft.com/office/drawing/2014/main" id="{00000000-0008-0000-0300-00006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0" name="Picture 34" descr="LogoOnLight">
          <a:extLst>
            <a:ext uri="{FF2B5EF4-FFF2-40B4-BE49-F238E27FC236}">
              <a16:creationId xmlns:a16="http://schemas.microsoft.com/office/drawing/2014/main" id="{00000000-0008-0000-0300-00006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1" name="Picture 34" descr="LogoOnLight">
          <a:extLst>
            <a:ext uri="{FF2B5EF4-FFF2-40B4-BE49-F238E27FC236}">
              <a16:creationId xmlns:a16="http://schemas.microsoft.com/office/drawing/2014/main" id="{00000000-0008-0000-0300-00006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2" name="Picture 34" descr="LogoOnLight">
          <a:extLst>
            <a:ext uri="{FF2B5EF4-FFF2-40B4-BE49-F238E27FC236}">
              <a16:creationId xmlns:a16="http://schemas.microsoft.com/office/drawing/2014/main" id="{00000000-0008-0000-0300-00006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3" name="Picture 34" descr="LogoOnLight">
          <a:extLst>
            <a:ext uri="{FF2B5EF4-FFF2-40B4-BE49-F238E27FC236}">
              <a16:creationId xmlns:a16="http://schemas.microsoft.com/office/drawing/2014/main" id="{00000000-0008-0000-0300-00006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4" name="Picture 34" descr="LogoOnLight">
          <a:extLst>
            <a:ext uri="{FF2B5EF4-FFF2-40B4-BE49-F238E27FC236}">
              <a16:creationId xmlns:a16="http://schemas.microsoft.com/office/drawing/2014/main" id="{00000000-0008-0000-0300-00006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5" name="Picture 34" descr="LogoOnLight">
          <a:extLst>
            <a:ext uri="{FF2B5EF4-FFF2-40B4-BE49-F238E27FC236}">
              <a16:creationId xmlns:a16="http://schemas.microsoft.com/office/drawing/2014/main" id="{00000000-0008-0000-0300-00006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6" name="Picture 34" descr="LogoOnLight">
          <a:extLst>
            <a:ext uri="{FF2B5EF4-FFF2-40B4-BE49-F238E27FC236}">
              <a16:creationId xmlns:a16="http://schemas.microsoft.com/office/drawing/2014/main" id="{00000000-0008-0000-0300-00006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7" name="Picture 34" descr="LogoOnLight">
          <a:extLst>
            <a:ext uri="{FF2B5EF4-FFF2-40B4-BE49-F238E27FC236}">
              <a16:creationId xmlns:a16="http://schemas.microsoft.com/office/drawing/2014/main" id="{00000000-0008-0000-0300-00006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8" name="Picture 34" descr="LogoOnLight">
          <a:extLst>
            <a:ext uri="{FF2B5EF4-FFF2-40B4-BE49-F238E27FC236}">
              <a16:creationId xmlns:a16="http://schemas.microsoft.com/office/drawing/2014/main" id="{00000000-0008-0000-0300-00006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19" name="Picture 34" descr="LogoOnLight">
          <a:extLst>
            <a:ext uri="{FF2B5EF4-FFF2-40B4-BE49-F238E27FC236}">
              <a16:creationId xmlns:a16="http://schemas.microsoft.com/office/drawing/2014/main" id="{00000000-0008-0000-0300-00006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20" name="Picture 34" descr="LogoOnLight">
          <a:extLst>
            <a:ext uri="{FF2B5EF4-FFF2-40B4-BE49-F238E27FC236}">
              <a16:creationId xmlns:a16="http://schemas.microsoft.com/office/drawing/2014/main" id="{00000000-0008-0000-0300-00006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621" name="Picture 34" descr="LogoOnLight">
          <a:extLst>
            <a:ext uri="{FF2B5EF4-FFF2-40B4-BE49-F238E27FC236}">
              <a16:creationId xmlns:a16="http://schemas.microsoft.com/office/drawing/2014/main" id="{00000000-0008-0000-0300-00006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194</xdr:row>
      <xdr:rowOff>0</xdr:rowOff>
    </xdr:from>
    <xdr:ext cx="0" cy="552450"/>
    <xdr:pic>
      <xdr:nvPicPr>
        <xdr:cNvPr id="622" name="Picture 34" descr="LogoOnLight">
          <a:extLst>
            <a:ext uri="{FF2B5EF4-FFF2-40B4-BE49-F238E27FC236}">
              <a16:creationId xmlns:a16="http://schemas.microsoft.com/office/drawing/2014/main" id="{00000000-0008-0000-0300-00006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23" name="Picture 34" descr="LogoOnLight">
          <a:extLst>
            <a:ext uri="{FF2B5EF4-FFF2-40B4-BE49-F238E27FC236}">
              <a16:creationId xmlns:a16="http://schemas.microsoft.com/office/drawing/2014/main" id="{00000000-0008-0000-0300-00006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24" name="Picture 34" descr="LogoOnLight">
          <a:extLst>
            <a:ext uri="{FF2B5EF4-FFF2-40B4-BE49-F238E27FC236}">
              <a16:creationId xmlns:a16="http://schemas.microsoft.com/office/drawing/2014/main" id="{00000000-0008-0000-0300-00007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25" name="Picture 34" descr="LogoOnLight">
          <a:extLst>
            <a:ext uri="{FF2B5EF4-FFF2-40B4-BE49-F238E27FC236}">
              <a16:creationId xmlns:a16="http://schemas.microsoft.com/office/drawing/2014/main" id="{00000000-0008-0000-0300-00007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26" name="Picture 34" descr="LogoOnLight">
          <a:extLst>
            <a:ext uri="{FF2B5EF4-FFF2-40B4-BE49-F238E27FC236}">
              <a16:creationId xmlns:a16="http://schemas.microsoft.com/office/drawing/2014/main" id="{00000000-0008-0000-0300-00007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27" name="Picture 34" descr="LogoOnLight">
          <a:extLst>
            <a:ext uri="{FF2B5EF4-FFF2-40B4-BE49-F238E27FC236}">
              <a16:creationId xmlns:a16="http://schemas.microsoft.com/office/drawing/2014/main" id="{00000000-0008-0000-0300-00007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28" name="Picture 34" descr="LogoOnLight">
          <a:extLst>
            <a:ext uri="{FF2B5EF4-FFF2-40B4-BE49-F238E27FC236}">
              <a16:creationId xmlns:a16="http://schemas.microsoft.com/office/drawing/2014/main" id="{00000000-0008-0000-0300-00007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29" name="Picture 34" descr="LogoOnLight">
          <a:extLst>
            <a:ext uri="{FF2B5EF4-FFF2-40B4-BE49-F238E27FC236}">
              <a16:creationId xmlns:a16="http://schemas.microsoft.com/office/drawing/2014/main" id="{00000000-0008-0000-0300-00007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194</xdr:row>
      <xdr:rowOff>0</xdr:rowOff>
    </xdr:from>
    <xdr:ext cx="0" cy="552450"/>
    <xdr:pic>
      <xdr:nvPicPr>
        <xdr:cNvPr id="630" name="Picture 34" descr="LogoOnLight">
          <a:extLst>
            <a:ext uri="{FF2B5EF4-FFF2-40B4-BE49-F238E27FC236}">
              <a16:creationId xmlns:a16="http://schemas.microsoft.com/office/drawing/2014/main" id="{00000000-0008-0000-0300-00007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197</xdr:row>
      <xdr:rowOff>0</xdr:rowOff>
    </xdr:from>
    <xdr:ext cx="0" cy="552450"/>
    <xdr:pic>
      <xdr:nvPicPr>
        <xdr:cNvPr id="631" name="Picture 34" descr="LogoOnLight">
          <a:extLst>
            <a:ext uri="{FF2B5EF4-FFF2-40B4-BE49-F238E27FC236}">
              <a16:creationId xmlns:a16="http://schemas.microsoft.com/office/drawing/2014/main" id="{00000000-0008-0000-0300-00007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197</xdr:row>
      <xdr:rowOff>0</xdr:rowOff>
    </xdr:from>
    <xdr:ext cx="0" cy="552450"/>
    <xdr:pic>
      <xdr:nvPicPr>
        <xdr:cNvPr id="632" name="Picture 34" descr="LogoOnLight">
          <a:extLst>
            <a:ext uri="{FF2B5EF4-FFF2-40B4-BE49-F238E27FC236}">
              <a16:creationId xmlns:a16="http://schemas.microsoft.com/office/drawing/2014/main" id="{00000000-0008-0000-0300-00007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33" name="Picture 34" descr="LogoOnLight">
          <a:extLst>
            <a:ext uri="{FF2B5EF4-FFF2-40B4-BE49-F238E27FC236}">
              <a16:creationId xmlns:a16="http://schemas.microsoft.com/office/drawing/2014/main" id="{00000000-0008-0000-0300-00007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34" name="Picture 34" descr="LogoOnLight">
          <a:extLst>
            <a:ext uri="{FF2B5EF4-FFF2-40B4-BE49-F238E27FC236}">
              <a16:creationId xmlns:a16="http://schemas.microsoft.com/office/drawing/2014/main" id="{00000000-0008-0000-0300-00007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35" name="Picture 34" descr="LogoOnLight">
          <a:extLst>
            <a:ext uri="{FF2B5EF4-FFF2-40B4-BE49-F238E27FC236}">
              <a16:creationId xmlns:a16="http://schemas.microsoft.com/office/drawing/2014/main" id="{00000000-0008-0000-0300-00007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36" name="Picture 34" descr="LogoOnLight">
          <a:extLst>
            <a:ext uri="{FF2B5EF4-FFF2-40B4-BE49-F238E27FC236}">
              <a16:creationId xmlns:a16="http://schemas.microsoft.com/office/drawing/2014/main" id="{00000000-0008-0000-0300-00007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37" name="Picture 34" descr="LogoOnLight">
          <a:extLst>
            <a:ext uri="{FF2B5EF4-FFF2-40B4-BE49-F238E27FC236}">
              <a16:creationId xmlns:a16="http://schemas.microsoft.com/office/drawing/2014/main" id="{00000000-0008-0000-0300-00007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38" name="Picture 34" descr="LogoOnLight">
          <a:extLst>
            <a:ext uri="{FF2B5EF4-FFF2-40B4-BE49-F238E27FC236}">
              <a16:creationId xmlns:a16="http://schemas.microsoft.com/office/drawing/2014/main" id="{00000000-0008-0000-0300-00007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39" name="Picture 34" descr="LogoOnLight">
          <a:extLst>
            <a:ext uri="{FF2B5EF4-FFF2-40B4-BE49-F238E27FC236}">
              <a16:creationId xmlns:a16="http://schemas.microsoft.com/office/drawing/2014/main" id="{00000000-0008-0000-0300-00007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40" name="Picture 34" descr="LogoOnLight">
          <a:extLst>
            <a:ext uri="{FF2B5EF4-FFF2-40B4-BE49-F238E27FC236}">
              <a16:creationId xmlns:a16="http://schemas.microsoft.com/office/drawing/2014/main" id="{00000000-0008-0000-0300-00008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41" name="Picture 34" descr="LogoOnLight">
          <a:extLst>
            <a:ext uri="{FF2B5EF4-FFF2-40B4-BE49-F238E27FC236}">
              <a16:creationId xmlns:a16="http://schemas.microsoft.com/office/drawing/2014/main" id="{00000000-0008-0000-0300-00008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42" name="Picture 34" descr="LogoOnLight">
          <a:extLst>
            <a:ext uri="{FF2B5EF4-FFF2-40B4-BE49-F238E27FC236}">
              <a16:creationId xmlns:a16="http://schemas.microsoft.com/office/drawing/2014/main" id="{00000000-0008-0000-0300-00008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43" name="Picture 34" descr="LogoOnLight">
          <a:extLst>
            <a:ext uri="{FF2B5EF4-FFF2-40B4-BE49-F238E27FC236}">
              <a16:creationId xmlns:a16="http://schemas.microsoft.com/office/drawing/2014/main" id="{00000000-0008-0000-0300-00008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44" name="Picture 34" descr="LogoOnLight">
          <a:extLst>
            <a:ext uri="{FF2B5EF4-FFF2-40B4-BE49-F238E27FC236}">
              <a16:creationId xmlns:a16="http://schemas.microsoft.com/office/drawing/2014/main" id="{00000000-0008-0000-0300-00008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197</xdr:row>
      <xdr:rowOff>0</xdr:rowOff>
    </xdr:from>
    <xdr:ext cx="0" cy="552450"/>
    <xdr:pic>
      <xdr:nvPicPr>
        <xdr:cNvPr id="645" name="Picture 34" descr="LogoOnLight">
          <a:extLst>
            <a:ext uri="{FF2B5EF4-FFF2-40B4-BE49-F238E27FC236}">
              <a16:creationId xmlns:a16="http://schemas.microsoft.com/office/drawing/2014/main" id="{00000000-0008-0000-0300-00008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197</xdr:row>
      <xdr:rowOff>0</xdr:rowOff>
    </xdr:from>
    <xdr:ext cx="0" cy="552450"/>
    <xdr:pic>
      <xdr:nvPicPr>
        <xdr:cNvPr id="646" name="Picture 34" descr="LogoOnLight">
          <a:extLst>
            <a:ext uri="{FF2B5EF4-FFF2-40B4-BE49-F238E27FC236}">
              <a16:creationId xmlns:a16="http://schemas.microsoft.com/office/drawing/2014/main" id="{00000000-0008-0000-0300-00008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47" name="Picture 34" descr="LogoOnLight">
          <a:extLst>
            <a:ext uri="{FF2B5EF4-FFF2-40B4-BE49-F238E27FC236}">
              <a16:creationId xmlns:a16="http://schemas.microsoft.com/office/drawing/2014/main" id="{00000000-0008-0000-0300-00008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48" name="Picture 34" descr="LogoOnLight">
          <a:extLst>
            <a:ext uri="{FF2B5EF4-FFF2-40B4-BE49-F238E27FC236}">
              <a16:creationId xmlns:a16="http://schemas.microsoft.com/office/drawing/2014/main" id="{00000000-0008-0000-0300-00008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49" name="Picture 34" descr="LogoOnLight">
          <a:extLst>
            <a:ext uri="{FF2B5EF4-FFF2-40B4-BE49-F238E27FC236}">
              <a16:creationId xmlns:a16="http://schemas.microsoft.com/office/drawing/2014/main" id="{00000000-0008-0000-0300-00008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50" name="Picture 34" descr="LogoOnLight">
          <a:extLst>
            <a:ext uri="{FF2B5EF4-FFF2-40B4-BE49-F238E27FC236}">
              <a16:creationId xmlns:a16="http://schemas.microsoft.com/office/drawing/2014/main" id="{00000000-0008-0000-0300-00008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51" name="Picture 34" descr="LogoOnLight">
          <a:extLst>
            <a:ext uri="{FF2B5EF4-FFF2-40B4-BE49-F238E27FC236}">
              <a16:creationId xmlns:a16="http://schemas.microsoft.com/office/drawing/2014/main" id="{00000000-0008-0000-0300-00008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52" name="Picture 34" descr="LogoOnLight">
          <a:extLst>
            <a:ext uri="{FF2B5EF4-FFF2-40B4-BE49-F238E27FC236}">
              <a16:creationId xmlns:a16="http://schemas.microsoft.com/office/drawing/2014/main" id="{00000000-0008-0000-0300-00008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53" name="Picture 34" descr="LogoOnLight">
          <a:extLst>
            <a:ext uri="{FF2B5EF4-FFF2-40B4-BE49-F238E27FC236}">
              <a16:creationId xmlns:a16="http://schemas.microsoft.com/office/drawing/2014/main" id="{00000000-0008-0000-0300-00008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54" name="Picture 34" descr="LogoOnLight">
          <a:extLst>
            <a:ext uri="{FF2B5EF4-FFF2-40B4-BE49-F238E27FC236}">
              <a16:creationId xmlns:a16="http://schemas.microsoft.com/office/drawing/2014/main" id="{00000000-0008-0000-0300-00008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55" name="Picture 34" descr="LogoOnLight">
          <a:extLst>
            <a:ext uri="{FF2B5EF4-FFF2-40B4-BE49-F238E27FC236}">
              <a16:creationId xmlns:a16="http://schemas.microsoft.com/office/drawing/2014/main" id="{00000000-0008-0000-0300-00008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56" name="Picture 34" descr="LogoOnLight">
          <a:extLst>
            <a:ext uri="{FF2B5EF4-FFF2-40B4-BE49-F238E27FC236}">
              <a16:creationId xmlns:a16="http://schemas.microsoft.com/office/drawing/2014/main" id="{00000000-0008-0000-0300-00009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57" name="Picture 34" descr="LogoOnLight">
          <a:extLst>
            <a:ext uri="{FF2B5EF4-FFF2-40B4-BE49-F238E27FC236}">
              <a16:creationId xmlns:a16="http://schemas.microsoft.com/office/drawing/2014/main" id="{00000000-0008-0000-0300-00009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58" name="Picture 34" descr="LogoOnLight">
          <a:extLst>
            <a:ext uri="{FF2B5EF4-FFF2-40B4-BE49-F238E27FC236}">
              <a16:creationId xmlns:a16="http://schemas.microsoft.com/office/drawing/2014/main" id="{00000000-0008-0000-0300-00009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197</xdr:row>
      <xdr:rowOff>0</xdr:rowOff>
    </xdr:from>
    <xdr:ext cx="0" cy="552450"/>
    <xdr:pic>
      <xdr:nvPicPr>
        <xdr:cNvPr id="659" name="Picture 34" descr="LogoOnLight">
          <a:extLst>
            <a:ext uri="{FF2B5EF4-FFF2-40B4-BE49-F238E27FC236}">
              <a16:creationId xmlns:a16="http://schemas.microsoft.com/office/drawing/2014/main" id="{00000000-0008-0000-0300-00009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61" name="Picture 34" descr="LogoOnLight">
          <a:extLst>
            <a:ext uri="{FF2B5EF4-FFF2-40B4-BE49-F238E27FC236}">
              <a16:creationId xmlns:a16="http://schemas.microsoft.com/office/drawing/2014/main" id="{00000000-0008-0000-0300-00009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62" name="Picture 34" descr="LogoOnLight">
          <a:extLst>
            <a:ext uri="{FF2B5EF4-FFF2-40B4-BE49-F238E27FC236}">
              <a16:creationId xmlns:a16="http://schemas.microsoft.com/office/drawing/2014/main" id="{00000000-0008-0000-0300-00009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63" name="Picture 34" descr="LogoOnLight">
          <a:extLst>
            <a:ext uri="{FF2B5EF4-FFF2-40B4-BE49-F238E27FC236}">
              <a16:creationId xmlns:a16="http://schemas.microsoft.com/office/drawing/2014/main" id="{00000000-0008-0000-0300-00009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64" name="Picture 34" descr="LogoOnLight">
          <a:extLst>
            <a:ext uri="{FF2B5EF4-FFF2-40B4-BE49-F238E27FC236}">
              <a16:creationId xmlns:a16="http://schemas.microsoft.com/office/drawing/2014/main" id="{00000000-0008-0000-0300-00009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65" name="Picture 34" descr="LogoOnLight">
          <a:extLst>
            <a:ext uri="{FF2B5EF4-FFF2-40B4-BE49-F238E27FC236}">
              <a16:creationId xmlns:a16="http://schemas.microsoft.com/office/drawing/2014/main" id="{00000000-0008-0000-0300-00009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66" name="Picture 34" descr="LogoOnLight">
          <a:extLst>
            <a:ext uri="{FF2B5EF4-FFF2-40B4-BE49-F238E27FC236}">
              <a16:creationId xmlns:a16="http://schemas.microsoft.com/office/drawing/2014/main" id="{00000000-0008-0000-0300-00009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67" name="Picture 34" descr="LogoOnLight">
          <a:extLst>
            <a:ext uri="{FF2B5EF4-FFF2-40B4-BE49-F238E27FC236}">
              <a16:creationId xmlns:a16="http://schemas.microsoft.com/office/drawing/2014/main" id="{00000000-0008-0000-0300-00009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197</xdr:row>
      <xdr:rowOff>0</xdr:rowOff>
    </xdr:from>
    <xdr:ext cx="0" cy="552450"/>
    <xdr:pic>
      <xdr:nvPicPr>
        <xdr:cNvPr id="668" name="Picture 34" descr="LogoOnLight">
          <a:extLst>
            <a:ext uri="{FF2B5EF4-FFF2-40B4-BE49-F238E27FC236}">
              <a16:creationId xmlns:a16="http://schemas.microsoft.com/office/drawing/2014/main" id="{00000000-0008-0000-0300-00009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00393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172</xdr:row>
      <xdr:rowOff>304800</xdr:rowOff>
    </xdr:from>
    <xdr:ext cx="0" cy="0"/>
    <xdr:pic>
      <xdr:nvPicPr>
        <xdr:cNvPr id="660" name="Picture 34" descr="LogoOnLight">
          <a:extLst>
            <a:ext uri="{FF2B5EF4-FFF2-40B4-BE49-F238E27FC236}">
              <a16:creationId xmlns:a16="http://schemas.microsoft.com/office/drawing/2014/main" id="{00000000-0008-0000-0300-00009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59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69" name="Picture 34" descr="LogoOnLight">
          <a:extLst>
            <a:ext uri="{FF2B5EF4-FFF2-40B4-BE49-F238E27FC236}">
              <a16:creationId xmlns:a16="http://schemas.microsoft.com/office/drawing/2014/main" id="{00000000-0008-0000-0300-00009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70" name="Picture 34" descr="LogoOnLight">
          <a:extLst>
            <a:ext uri="{FF2B5EF4-FFF2-40B4-BE49-F238E27FC236}">
              <a16:creationId xmlns:a16="http://schemas.microsoft.com/office/drawing/2014/main" id="{00000000-0008-0000-0300-00009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71" name="Picture 34" descr="LogoOnLight">
          <a:extLst>
            <a:ext uri="{FF2B5EF4-FFF2-40B4-BE49-F238E27FC236}">
              <a16:creationId xmlns:a16="http://schemas.microsoft.com/office/drawing/2014/main" id="{00000000-0008-0000-0300-00009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72" name="Picture 34" descr="LogoOnLight">
          <a:extLst>
            <a:ext uri="{FF2B5EF4-FFF2-40B4-BE49-F238E27FC236}">
              <a16:creationId xmlns:a16="http://schemas.microsoft.com/office/drawing/2014/main" id="{00000000-0008-0000-0300-0000A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73" name="Picture 34" descr="LogoOnLight">
          <a:extLst>
            <a:ext uri="{FF2B5EF4-FFF2-40B4-BE49-F238E27FC236}">
              <a16:creationId xmlns:a16="http://schemas.microsoft.com/office/drawing/2014/main" id="{00000000-0008-0000-0300-0000A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74" name="Picture 34" descr="LogoOnLight">
          <a:extLst>
            <a:ext uri="{FF2B5EF4-FFF2-40B4-BE49-F238E27FC236}">
              <a16:creationId xmlns:a16="http://schemas.microsoft.com/office/drawing/2014/main" id="{00000000-0008-0000-0300-0000A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172</xdr:row>
      <xdr:rowOff>133350</xdr:rowOff>
    </xdr:from>
    <xdr:ext cx="0" cy="1123950"/>
    <xdr:pic>
      <xdr:nvPicPr>
        <xdr:cNvPr id="675" name="Picture 34" descr="LogoOnLight">
          <a:extLst>
            <a:ext uri="{FF2B5EF4-FFF2-40B4-BE49-F238E27FC236}">
              <a16:creationId xmlns:a16="http://schemas.microsoft.com/office/drawing/2014/main" id="{00000000-0008-0000-0300-0000A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172</xdr:row>
      <xdr:rowOff>704850</xdr:rowOff>
    </xdr:from>
    <xdr:ext cx="0" cy="552450"/>
    <xdr:pic>
      <xdr:nvPicPr>
        <xdr:cNvPr id="676" name="Picture 34" descr="LogoOnLight">
          <a:extLst>
            <a:ext uri="{FF2B5EF4-FFF2-40B4-BE49-F238E27FC236}">
              <a16:creationId xmlns:a16="http://schemas.microsoft.com/office/drawing/2014/main" id="{00000000-0008-0000-0300-0000A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172</xdr:row>
      <xdr:rowOff>704850</xdr:rowOff>
    </xdr:from>
    <xdr:ext cx="0" cy="552450"/>
    <xdr:pic>
      <xdr:nvPicPr>
        <xdr:cNvPr id="677" name="Picture 34" descr="LogoOnLight">
          <a:extLst>
            <a:ext uri="{FF2B5EF4-FFF2-40B4-BE49-F238E27FC236}">
              <a16:creationId xmlns:a16="http://schemas.microsoft.com/office/drawing/2014/main" id="{00000000-0008-0000-0300-0000A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78" name="Picture 34" descr="LogoOnLight">
          <a:extLst>
            <a:ext uri="{FF2B5EF4-FFF2-40B4-BE49-F238E27FC236}">
              <a16:creationId xmlns:a16="http://schemas.microsoft.com/office/drawing/2014/main" id="{00000000-0008-0000-0300-0000A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79" name="Picture 34" descr="LogoOnLight">
          <a:extLst>
            <a:ext uri="{FF2B5EF4-FFF2-40B4-BE49-F238E27FC236}">
              <a16:creationId xmlns:a16="http://schemas.microsoft.com/office/drawing/2014/main" id="{00000000-0008-0000-0300-0000A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80" name="Picture 34" descr="LogoOnLight">
          <a:extLst>
            <a:ext uri="{FF2B5EF4-FFF2-40B4-BE49-F238E27FC236}">
              <a16:creationId xmlns:a16="http://schemas.microsoft.com/office/drawing/2014/main" id="{00000000-0008-0000-0300-0000A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81" name="Picture 34" descr="LogoOnLight">
          <a:extLst>
            <a:ext uri="{FF2B5EF4-FFF2-40B4-BE49-F238E27FC236}">
              <a16:creationId xmlns:a16="http://schemas.microsoft.com/office/drawing/2014/main" id="{00000000-0008-0000-0300-0000A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82" name="Picture 34" descr="LogoOnLight">
          <a:extLst>
            <a:ext uri="{FF2B5EF4-FFF2-40B4-BE49-F238E27FC236}">
              <a16:creationId xmlns:a16="http://schemas.microsoft.com/office/drawing/2014/main" id="{00000000-0008-0000-0300-0000A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83" name="Picture 34" descr="LogoOnLight">
          <a:extLst>
            <a:ext uri="{FF2B5EF4-FFF2-40B4-BE49-F238E27FC236}">
              <a16:creationId xmlns:a16="http://schemas.microsoft.com/office/drawing/2014/main" id="{00000000-0008-0000-0300-0000A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84" name="Picture 34" descr="LogoOnLight">
          <a:extLst>
            <a:ext uri="{FF2B5EF4-FFF2-40B4-BE49-F238E27FC236}">
              <a16:creationId xmlns:a16="http://schemas.microsoft.com/office/drawing/2014/main" id="{00000000-0008-0000-0300-0000A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85" name="Picture 34" descr="LogoOnLight">
          <a:extLst>
            <a:ext uri="{FF2B5EF4-FFF2-40B4-BE49-F238E27FC236}">
              <a16:creationId xmlns:a16="http://schemas.microsoft.com/office/drawing/2014/main" id="{00000000-0008-0000-0300-0000A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86" name="Picture 34" descr="LogoOnLight">
          <a:extLst>
            <a:ext uri="{FF2B5EF4-FFF2-40B4-BE49-F238E27FC236}">
              <a16:creationId xmlns:a16="http://schemas.microsoft.com/office/drawing/2014/main" id="{00000000-0008-0000-0300-0000A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87" name="Picture 34" descr="LogoOnLight">
          <a:extLst>
            <a:ext uri="{FF2B5EF4-FFF2-40B4-BE49-F238E27FC236}">
              <a16:creationId xmlns:a16="http://schemas.microsoft.com/office/drawing/2014/main" id="{00000000-0008-0000-0300-0000A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88" name="Picture 34" descr="LogoOnLight">
          <a:extLst>
            <a:ext uri="{FF2B5EF4-FFF2-40B4-BE49-F238E27FC236}">
              <a16:creationId xmlns:a16="http://schemas.microsoft.com/office/drawing/2014/main" id="{00000000-0008-0000-0300-0000B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89" name="Picture 34" descr="LogoOnLight">
          <a:extLst>
            <a:ext uri="{FF2B5EF4-FFF2-40B4-BE49-F238E27FC236}">
              <a16:creationId xmlns:a16="http://schemas.microsoft.com/office/drawing/2014/main" id="{00000000-0008-0000-0300-0000B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90" name="Picture 34" descr="LogoOnLight">
          <a:extLst>
            <a:ext uri="{FF2B5EF4-FFF2-40B4-BE49-F238E27FC236}">
              <a16:creationId xmlns:a16="http://schemas.microsoft.com/office/drawing/2014/main" id="{00000000-0008-0000-0300-0000B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91" name="Picture 34" descr="LogoOnLight">
          <a:extLst>
            <a:ext uri="{FF2B5EF4-FFF2-40B4-BE49-F238E27FC236}">
              <a16:creationId xmlns:a16="http://schemas.microsoft.com/office/drawing/2014/main" id="{00000000-0008-0000-0300-0000B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92" name="Picture 34" descr="LogoOnLight">
          <a:extLst>
            <a:ext uri="{FF2B5EF4-FFF2-40B4-BE49-F238E27FC236}">
              <a16:creationId xmlns:a16="http://schemas.microsoft.com/office/drawing/2014/main" id="{00000000-0008-0000-0300-0000B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93" name="Picture 34" descr="LogoOnLight">
          <a:extLst>
            <a:ext uri="{FF2B5EF4-FFF2-40B4-BE49-F238E27FC236}">
              <a16:creationId xmlns:a16="http://schemas.microsoft.com/office/drawing/2014/main" id="{00000000-0008-0000-0300-0000B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172</xdr:row>
      <xdr:rowOff>133350</xdr:rowOff>
    </xdr:from>
    <xdr:ext cx="0" cy="1123950"/>
    <xdr:pic>
      <xdr:nvPicPr>
        <xdr:cNvPr id="694" name="Picture 34" descr="LogoOnLight">
          <a:extLst>
            <a:ext uri="{FF2B5EF4-FFF2-40B4-BE49-F238E27FC236}">
              <a16:creationId xmlns:a16="http://schemas.microsoft.com/office/drawing/2014/main" id="{00000000-0008-0000-0300-0000B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87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172</xdr:row>
      <xdr:rowOff>704850</xdr:rowOff>
    </xdr:from>
    <xdr:ext cx="0" cy="552450"/>
    <xdr:pic>
      <xdr:nvPicPr>
        <xdr:cNvPr id="695" name="Picture 34" descr="LogoOnLight">
          <a:extLst>
            <a:ext uri="{FF2B5EF4-FFF2-40B4-BE49-F238E27FC236}">
              <a16:creationId xmlns:a16="http://schemas.microsoft.com/office/drawing/2014/main" id="{00000000-0008-0000-0300-0000B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592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342900</xdr:colOff>
      <xdr:row>172</xdr:row>
      <xdr:rowOff>7620</xdr:rowOff>
    </xdr:from>
    <xdr:to>
      <xdr:col>2</xdr:col>
      <xdr:colOff>304800</xdr:colOff>
      <xdr:row>172</xdr:row>
      <xdr:rowOff>780288</xdr:rowOff>
    </xdr:to>
    <xdr:pic>
      <xdr:nvPicPr>
        <xdr:cNvPr id="696" name="Рисунок 695">
          <a:extLst>
            <a:ext uri="{FF2B5EF4-FFF2-40B4-BE49-F238E27FC236}">
              <a16:creationId xmlns:a16="http://schemas.microsoft.com/office/drawing/2014/main" id="{00000000-0008-0000-0300-0000B80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3061970"/>
          <a:ext cx="1320800" cy="77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142875</xdr:colOff>
      <xdr:row>172</xdr:row>
      <xdr:rowOff>0</xdr:rowOff>
    </xdr:from>
    <xdr:ext cx="0" cy="876300"/>
    <xdr:pic>
      <xdr:nvPicPr>
        <xdr:cNvPr id="697" name="Picture 4" descr="LogoOnLight">
          <a:extLst>
            <a:ext uri="{FF2B5EF4-FFF2-40B4-BE49-F238E27FC236}">
              <a16:creationId xmlns:a16="http://schemas.microsoft.com/office/drawing/2014/main" id="{00000000-0008-0000-0300-0000B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543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172</xdr:row>
      <xdr:rowOff>0</xdr:rowOff>
    </xdr:from>
    <xdr:ext cx="0" cy="870585"/>
    <xdr:pic>
      <xdr:nvPicPr>
        <xdr:cNvPr id="698" name="Picture 4" descr="LogoOnLight">
          <a:extLst>
            <a:ext uri="{FF2B5EF4-FFF2-40B4-BE49-F238E27FC236}">
              <a16:creationId xmlns:a16="http://schemas.microsoft.com/office/drawing/2014/main" id="{00000000-0008-0000-0300-0000B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543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172</xdr:row>
      <xdr:rowOff>0</xdr:rowOff>
    </xdr:from>
    <xdr:ext cx="0" cy="870585"/>
    <xdr:pic>
      <xdr:nvPicPr>
        <xdr:cNvPr id="699" name="Picture 4" descr="LogoOnLight">
          <a:extLst>
            <a:ext uri="{FF2B5EF4-FFF2-40B4-BE49-F238E27FC236}">
              <a16:creationId xmlns:a16="http://schemas.microsoft.com/office/drawing/2014/main" id="{00000000-0008-0000-0300-0000B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543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0"/>
    <xdr:pic>
      <xdr:nvPicPr>
        <xdr:cNvPr id="701" name="Picture 34" descr="LogoOnLight">
          <a:extLst>
            <a:ext uri="{FF2B5EF4-FFF2-40B4-BE49-F238E27FC236}">
              <a16:creationId xmlns:a16="http://schemas.microsoft.com/office/drawing/2014/main" id="{00000000-0008-0000-0300-0000B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2287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02" name="Picture 34" descr="LogoOnLight">
          <a:extLst>
            <a:ext uri="{FF2B5EF4-FFF2-40B4-BE49-F238E27FC236}">
              <a16:creationId xmlns:a16="http://schemas.microsoft.com/office/drawing/2014/main" id="{00000000-0008-0000-0300-0000B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03" name="Picture 34" descr="LogoOnLight">
          <a:extLst>
            <a:ext uri="{FF2B5EF4-FFF2-40B4-BE49-F238E27FC236}">
              <a16:creationId xmlns:a16="http://schemas.microsoft.com/office/drawing/2014/main" id="{00000000-0008-0000-0300-0000B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04" name="Picture 34" descr="LogoOnLight">
          <a:extLst>
            <a:ext uri="{FF2B5EF4-FFF2-40B4-BE49-F238E27FC236}">
              <a16:creationId xmlns:a16="http://schemas.microsoft.com/office/drawing/2014/main" id="{00000000-0008-0000-0300-0000C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05" name="Picture 34" descr="LogoOnLight">
          <a:extLst>
            <a:ext uri="{FF2B5EF4-FFF2-40B4-BE49-F238E27FC236}">
              <a16:creationId xmlns:a16="http://schemas.microsoft.com/office/drawing/2014/main" id="{00000000-0008-0000-0300-0000C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06" name="Picture 34" descr="LogoOnLight">
          <a:extLst>
            <a:ext uri="{FF2B5EF4-FFF2-40B4-BE49-F238E27FC236}">
              <a16:creationId xmlns:a16="http://schemas.microsoft.com/office/drawing/2014/main" id="{00000000-0008-0000-0300-0000C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07" name="Picture 34" descr="LogoOnLight">
          <a:extLst>
            <a:ext uri="{FF2B5EF4-FFF2-40B4-BE49-F238E27FC236}">
              <a16:creationId xmlns:a16="http://schemas.microsoft.com/office/drawing/2014/main" id="{00000000-0008-0000-0300-0000C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708" name="Picture 34" descr="LogoOnLight">
          <a:extLst>
            <a:ext uri="{FF2B5EF4-FFF2-40B4-BE49-F238E27FC236}">
              <a16:creationId xmlns:a16="http://schemas.microsoft.com/office/drawing/2014/main" id="{00000000-0008-0000-0300-0000C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709" name="Picture 34" descr="LogoOnLight">
          <a:extLst>
            <a:ext uri="{FF2B5EF4-FFF2-40B4-BE49-F238E27FC236}">
              <a16:creationId xmlns:a16="http://schemas.microsoft.com/office/drawing/2014/main" id="{00000000-0008-0000-0300-0000C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710" name="Picture 34" descr="LogoOnLight">
          <a:extLst>
            <a:ext uri="{FF2B5EF4-FFF2-40B4-BE49-F238E27FC236}">
              <a16:creationId xmlns:a16="http://schemas.microsoft.com/office/drawing/2014/main" id="{00000000-0008-0000-0300-0000C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11" name="Picture 34" descr="LogoOnLight">
          <a:extLst>
            <a:ext uri="{FF2B5EF4-FFF2-40B4-BE49-F238E27FC236}">
              <a16:creationId xmlns:a16="http://schemas.microsoft.com/office/drawing/2014/main" id="{00000000-0008-0000-0300-0000C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12" name="Picture 34" descr="LogoOnLight">
          <a:extLst>
            <a:ext uri="{FF2B5EF4-FFF2-40B4-BE49-F238E27FC236}">
              <a16:creationId xmlns:a16="http://schemas.microsoft.com/office/drawing/2014/main" id="{00000000-0008-0000-0300-0000C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13" name="Picture 34" descr="LogoOnLight">
          <a:extLst>
            <a:ext uri="{FF2B5EF4-FFF2-40B4-BE49-F238E27FC236}">
              <a16:creationId xmlns:a16="http://schemas.microsoft.com/office/drawing/2014/main" id="{00000000-0008-0000-0300-0000C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14" name="Picture 34" descr="LogoOnLight">
          <a:extLst>
            <a:ext uri="{FF2B5EF4-FFF2-40B4-BE49-F238E27FC236}">
              <a16:creationId xmlns:a16="http://schemas.microsoft.com/office/drawing/2014/main" id="{00000000-0008-0000-0300-0000C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15" name="Picture 34" descr="LogoOnLight">
          <a:extLst>
            <a:ext uri="{FF2B5EF4-FFF2-40B4-BE49-F238E27FC236}">
              <a16:creationId xmlns:a16="http://schemas.microsoft.com/office/drawing/2014/main" id="{00000000-0008-0000-0300-0000C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16" name="Picture 34" descr="LogoOnLight">
          <a:extLst>
            <a:ext uri="{FF2B5EF4-FFF2-40B4-BE49-F238E27FC236}">
              <a16:creationId xmlns:a16="http://schemas.microsoft.com/office/drawing/2014/main" id="{00000000-0008-0000-0300-0000C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17" name="Picture 34" descr="LogoOnLight">
          <a:extLst>
            <a:ext uri="{FF2B5EF4-FFF2-40B4-BE49-F238E27FC236}">
              <a16:creationId xmlns:a16="http://schemas.microsoft.com/office/drawing/2014/main" id="{00000000-0008-0000-0300-0000C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18" name="Picture 34" descr="LogoOnLight">
          <a:extLst>
            <a:ext uri="{FF2B5EF4-FFF2-40B4-BE49-F238E27FC236}">
              <a16:creationId xmlns:a16="http://schemas.microsoft.com/office/drawing/2014/main" id="{00000000-0008-0000-0300-0000C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19" name="Picture 34" descr="LogoOnLight">
          <a:extLst>
            <a:ext uri="{FF2B5EF4-FFF2-40B4-BE49-F238E27FC236}">
              <a16:creationId xmlns:a16="http://schemas.microsoft.com/office/drawing/2014/main" id="{00000000-0008-0000-0300-0000C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20" name="Picture 34" descr="LogoOnLight">
          <a:extLst>
            <a:ext uri="{FF2B5EF4-FFF2-40B4-BE49-F238E27FC236}">
              <a16:creationId xmlns:a16="http://schemas.microsoft.com/office/drawing/2014/main" id="{00000000-0008-0000-0300-0000D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21" name="Picture 34" descr="LogoOnLight">
          <a:extLst>
            <a:ext uri="{FF2B5EF4-FFF2-40B4-BE49-F238E27FC236}">
              <a16:creationId xmlns:a16="http://schemas.microsoft.com/office/drawing/2014/main" id="{00000000-0008-0000-0300-0000D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22" name="Picture 34" descr="LogoOnLight">
          <a:extLst>
            <a:ext uri="{FF2B5EF4-FFF2-40B4-BE49-F238E27FC236}">
              <a16:creationId xmlns:a16="http://schemas.microsoft.com/office/drawing/2014/main" id="{00000000-0008-0000-0300-0000D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23" name="Picture 34" descr="LogoOnLight">
          <a:extLst>
            <a:ext uri="{FF2B5EF4-FFF2-40B4-BE49-F238E27FC236}">
              <a16:creationId xmlns:a16="http://schemas.microsoft.com/office/drawing/2014/main" id="{00000000-0008-0000-0300-0000D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24" name="Picture 34" descr="LogoOnLight">
          <a:extLst>
            <a:ext uri="{FF2B5EF4-FFF2-40B4-BE49-F238E27FC236}">
              <a16:creationId xmlns:a16="http://schemas.microsoft.com/office/drawing/2014/main" id="{00000000-0008-0000-0300-0000D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25" name="Picture 34" descr="LogoOnLight">
          <a:extLst>
            <a:ext uri="{FF2B5EF4-FFF2-40B4-BE49-F238E27FC236}">
              <a16:creationId xmlns:a16="http://schemas.microsoft.com/office/drawing/2014/main" id="{00000000-0008-0000-0300-0000D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26" name="Picture 34" descr="LogoOnLight">
          <a:extLst>
            <a:ext uri="{FF2B5EF4-FFF2-40B4-BE49-F238E27FC236}">
              <a16:creationId xmlns:a16="http://schemas.microsoft.com/office/drawing/2014/main" id="{00000000-0008-0000-0300-0000D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27" name="Picture 34" descr="LogoOnLight">
          <a:extLst>
            <a:ext uri="{FF2B5EF4-FFF2-40B4-BE49-F238E27FC236}">
              <a16:creationId xmlns:a16="http://schemas.microsoft.com/office/drawing/2014/main" id="{00000000-0008-0000-0300-0000D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1158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28" name="Picture 34" descr="LogoOnLight">
          <a:extLst>
            <a:ext uri="{FF2B5EF4-FFF2-40B4-BE49-F238E27FC236}">
              <a16:creationId xmlns:a16="http://schemas.microsoft.com/office/drawing/2014/main" id="{00000000-0008-0000-0300-0000D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687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6300"/>
    <xdr:pic>
      <xdr:nvPicPr>
        <xdr:cNvPr id="730" name="Picture 4" descr="LogoOnLight">
          <a:extLst>
            <a:ext uri="{FF2B5EF4-FFF2-40B4-BE49-F238E27FC236}">
              <a16:creationId xmlns:a16="http://schemas.microsoft.com/office/drawing/2014/main" id="{00000000-0008-0000-0300-0000D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1982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731" name="Picture 4" descr="LogoOnLight">
          <a:extLst>
            <a:ext uri="{FF2B5EF4-FFF2-40B4-BE49-F238E27FC236}">
              <a16:creationId xmlns:a16="http://schemas.microsoft.com/office/drawing/2014/main" id="{00000000-0008-0000-0300-0000D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19824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191</xdr:row>
      <xdr:rowOff>0</xdr:rowOff>
    </xdr:from>
    <xdr:ext cx="0" cy="870585"/>
    <xdr:pic>
      <xdr:nvPicPr>
        <xdr:cNvPr id="732" name="Picture 4" descr="LogoOnLight">
          <a:extLst>
            <a:ext uri="{FF2B5EF4-FFF2-40B4-BE49-F238E27FC236}">
              <a16:creationId xmlns:a16="http://schemas.microsoft.com/office/drawing/2014/main" id="{00000000-0008-0000-0300-0000D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19824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733" name="Picture 34" descr="LogoOnLight">
          <a:extLst>
            <a:ext uri="{FF2B5EF4-FFF2-40B4-BE49-F238E27FC236}">
              <a16:creationId xmlns:a16="http://schemas.microsoft.com/office/drawing/2014/main" id="{00000000-0008-0000-0300-0000D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734" name="Picture 34" descr="LogoOnLight">
          <a:extLst>
            <a:ext uri="{FF2B5EF4-FFF2-40B4-BE49-F238E27FC236}">
              <a16:creationId xmlns:a16="http://schemas.microsoft.com/office/drawing/2014/main" id="{00000000-0008-0000-0300-0000D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735" name="Picture 34" descr="LogoOnLight">
          <a:extLst>
            <a:ext uri="{FF2B5EF4-FFF2-40B4-BE49-F238E27FC236}">
              <a16:creationId xmlns:a16="http://schemas.microsoft.com/office/drawing/2014/main" id="{00000000-0008-0000-0300-0000D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736" name="Picture 34" descr="LogoOnLight">
          <a:extLst>
            <a:ext uri="{FF2B5EF4-FFF2-40B4-BE49-F238E27FC236}">
              <a16:creationId xmlns:a16="http://schemas.microsoft.com/office/drawing/2014/main" id="{00000000-0008-0000-0300-0000E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37" name="Picture 34" descr="LogoOnLight">
          <a:extLst>
            <a:ext uri="{FF2B5EF4-FFF2-40B4-BE49-F238E27FC236}">
              <a16:creationId xmlns:a16="http://schemas.microsoft.com/office/drawing/2014/main" id="{00000000-0008-0000-0300-0000E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38" name="Picture 34" descr="LogoOnLight">
          <a:extLst>
            <a:ext uri="{FF2B5EF4-FFF2-40B4-BE49-F238E27FC236}">
              <a16:creationId xmlns:a16="http://schemas.microsoft.com/office/drawing/2014/main" id="{00000000-0008-0000-0300-0000E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39" name="Picture 34" descr="LogoOnLight">
          <a:extLst>
            <a:ext uri="{FF2B5EF4-FFF2-40B4-BE49-F238E27FC236}">
              <a16:creationId xmlns:a16="http://schemas.microsoft.com/office/drawing/2014/main" id="{00000000-0008-0000-0300-0000E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40" name="Picture 34" descr="LogoOnLight">
          <a:extLst>
            <a:ext uri="{FF2B5EF4-FFF2-40B4-BE49-F238E27FC236}">
              <a16:creationId xmlns:a16="http://schemas.microsoft.com/office/drawing/2014/main" id="{00000000-0008-0000-0300-0000E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41" name="Picture 34" descr="LogoOnLight">
          <a:extLst>
            <a:ext uri="{FF2B5EF4-FFF2-40B4-BE49-F238E27FC236}">
              <a16:creationId xmlns:a16="http://schemas.microsoft.com/office/drawing/2014/main" id="{00000000-0008-0000-0300-0000E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42" name="Picture 34" descr="LogoOnLight">
          <a:extLst>
            <a:ext uri="{FF2B5EF4-FFF2-40B4-BE49-F238E27FC236}">
              <a16:creationId xmlns:a16="http://schemas.microsoft.com/office/drawing/2014/main" id="{00000000-0008-0000-0300-0000E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43" name="Picture 34" descr="LogoOnLight">
          <a:extLst>
            <a:ext uri="{FF2B5EF4-FFF2-40B4-BE49-F238E27FC236}">
              <a16:creationId xmlns:a16="http://schemas.microsoft.com/office/drawing/2014/main" id="{00000000-0008-0000-0300-0000E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44" name="Picture 34" descr="LogoOnLight">
          <a:extLst>
            <a:ext uri="{FF2B5EF4-FFF2-40B4-BE49-F238E27FC236}">
              <a16:creationId xmlns:a16="http://schemas.microsoft.com/office/drawing/2014/main" id="{00000000-0008-0000-0300-0000E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45" name="Picture 34" descr="LogoOnLight">
          <a:extLst>
            <a:ext uri="{FF2B5EF4-FFF2-40B4-BE49-F238E27FC236}">
              <a16:creationId xmlns:a16="http://schemas.microsoft.com/office/drawing/2014/main" id="{00000000-0008-0000-0300-0000E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46" name="Picture 34" descr="LogoOnLight">
          <a:extLst>
            <a:ext uri="{FF2B5EF4-FFF2-40B4-BE49-F238E27FC236}">
              <a16:creationId xmlns:a16="http://schemas.microsoft.com/office/drawing/2014/main" id="{00000000-0008-0000-0300-0000E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47" name="Picture 34" descr="LogoOnLight">
          <a:extLst>
            <a:ext uri="{FF2B5EF4-FFF2-40B4-BE49-F238E27FC236}">
              <a16:creationId xmlns:a16="http://schemas.microsoft.com/office/drawing/2014/main" id="{00000000-0008-0000-0300-0000E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48" name="Picture 34" descr="LogoOnLight">
          <a:extLst>
            <a:ext uri="{FF2B5EF4-FFF2-40B4-BE49-F238E27FC236}">
              <a16:creationId xmlns:a16="http://schemas.microsoft.com/office/drawing/2014/main" id="{00000000-0008-0000-0300-0000E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49" name="Picture 34" descr="LogoOnLight">
          <a:extLst>
            <a:ext uri="{FF2B5EF4-FFF2-40B4-BE49-F238E27FC236}">
              <a16:creationId xmlns:a16="http://schemas.microsoft.com/office/drawing/2014/main" id="{00000000-0008-0000-0300-0000E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50" name="Picture 34" descr="LogoOnLight">
          <a:extLst>
            <a:ext uri="{FF2B5EF4-FFF2-40B4-BE49-F238E27FC236}">
              <a16:creationId xmlns:a16="http://schemas.microsoft.com/office/drawing/2014/main" id="{00000000-0008-0000-0300-0000E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51" name="Picture 34" descr="LogoOnLight">
          <a:extLst>
            <a:ext uri="{FF2B5EF4-FFF2-40B4-BE49-F238E27FC236}">
              <a16:creationId xmlns:a16="http://schemas.microsoft.com/office/drawing/2014/main" id="{00000000-0008-0000-0300-0000E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52" name="Picture 34" descr="LogoOnLight">
          <a:extLst>
            <a:ext uri="{FF2B5EF4-FFF2-40B4-BE49-F238E27FC236}">
              <a16:creationId xmlns:a16="http://schemas.microsoft.com/office/drawing/2014/main" id="{00000000-0008-0000-0300-0000F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53" name="Picture 34" descr="LogoOnLight">
          <a:extLst>
            <a:ext uri="{FF2B5EF4-FFF2-40B4-BE49-F238E27FC236}">
              <a16:creationId xmlns:a16="http://schemas.microsoft.com/office/drawing/2014/main" id="{00000000-0008-0000-0300-0000F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54" name="Picture 34" descr="LogoOnLight">
          <a:extLst>
            <a:ext uri="{FF2B5EF4-FFF2-40B4-BE49-F238E27FC236}">
              <a16:creationId xmlns:a16="http://schemas.microsoft.com/office/drawing/2014/main" id="{00000000-0008-0000-0300-0000F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55" name="Picture 34" descr="LogoOnLight">
          <a:extLst>
            <a:ext uri="{FF2B5EF4-FFF2-40B4-BE49-F238E27FC236}">
              <a16:creationId xmlns:a16="http://schemas.microsoft.com/office/drawing/2014/main" id="{00000000-0008-0000-0300-0000F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56" name="Picture 34" descr="LogoOnLight">
          <a:extLst>
            <a:ext uri="{FF2B5EF4-FFF2-40B4-BE49-F238E27FC236}">
              <a16:creationId xmlns:a16="http://schemas.microsoft.com/office/drawing/2014/main" id="{00000000-0008-0000-0300-0000F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57" name="Picture 34" descr="LogoOnLight">
          <a:extLst>
            <a:ext uri="{FF2B5EF4-FFF2-40B4-BE49-F238E27FC236}">
              <a16:creationId xmlns:a16="http://schemas.microsoft.com/office/drawing/2014/main" id="{00000000-0008-0000-0300-0000F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58" name="Picture 34" descr="LogoOnLight">
          <a:extLst>
            <a:ext uri="{FF2B5EF4-FFF2-40B4-BE49-F238E27FC236}">
              <a16:creationId xmlns:a16="http://schemas.microsoft.com/office/drawing/2014/main" id="{00000000-0008-0000-0300-0000F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59" name="Picture 34" descr="LogoOnLight">
          <a:extLst>
            <a:ext uri="{FF2B5EF4-FFF2-40B4-BE49-F238E27FC236}">
              <a16:creationId xmlns:a16="http://schemas.microsoft.com/office/drawing/2014/main" id="{00000000-0008-0000-0300-0000F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60" name="Picture 34" descr="LogoOnLight">
          <a:extLst>
            <a:ext uri="{FF2B5EF4-FFF2-40B4-BE49-F238E27FC236}">
              <a16:creationId xmlns:a16="http://schemas.microsoft.com/office/drawing/2014/main" id="{00000000-0008-0000-0300-0000F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761" name="Picture 34" descr="LogoOnLight">
          <a:extLst>
            <a:ext uri="{FF2B5EF4-FFF2-40B4-BE49-F238E27FC236}">
              <a16:creationId xmlns:a16="http://schemas.microsoft.com/office/drawing/2014/main" id="{00000000-0008-0000-0300-0000F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762" name="Picture 34" descr="LogoOnLight">
          <a:extLst>
            <a:ext uri="{FF2B5EF4-FFF2-40B4-BE49-F238E27FC236}">
              <a16:creationId xmlns:a16="http://schemas.microsoft.com/office/drawing/2014/main" id="{00000000-0008-0000-0300-0000F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763" name="Picture 34" descr="LogoOnLight">
          <a:extLst>
            <a:ext uri="{FF2B5EF4-FFF2-40B4-BE49-F238E27FC236}">
              <a16:creationId xmlns:a16="http://schemas.microsoft.com/office/drawing/2014/main" id="{00000000-0008-0000-0300-0000F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191</xdr:row>
      <xdr:rowOff>0</xdr:rowOff>
    </xdr:from>
    <xdr:ext cx="0" cy="552450"/>
    <xdr:pic>
      <xdr:nvPicPr>
        <xdr:cNvPr id="764" name="Picture 34" descr="LogoOnLight">
          <a:extLst>
            <a:ext uri="{FF2B5EF4-FFF2-40B4-BE49-F238E27FC236}">
              <a16:creationId xmlns:a16="http://schemas.microsoft.com/office/drawing/2014/main" id="{00000000-0008-0000-0300-0000F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65" name="Picture 34" descr="LogoOnLight">
          <a:extLst>
            <a:ext uri="{FF2B5EF4-FFF2-40B4-BE49-F238E27FC236}">
              <a16:creationId xmlns:a16="http://schemas.microsoft.com/office/drawing/2014/main" id="{00000000-0008-0000-0300-0000F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66" name="Picture 34" descr="LogoOnLight">
          <a:extLst>
            <a:ext uri="{FF2B5EF4-FFF2-40B4-BE49-F238E27FC236}">
              <a16:creationId xmlns:a16="http://schemas.microsoft.com/office/drawing/2014/main" id="{00000000-0008-0000-0300-0000F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67" name="Picture 34" descr="LogoOnLight">
          <a:extLst>
            <a:ext uri="{FF2B5EF4-FFF2-40B4-BE49-F238E27FC236}">
              <a16:creationId xmlns:a16="http://schemas.microsoft.com/office/drawing/2014/main" id="{00000000-0008-0000-0300-0000F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68" name="Picture 34" descr="LogoOnLight">
          <a:extLst>
            <a:ext uri="{FF2B5EF4-FFF2-40B4-BE49-F238E27FC236}">
              <a16:creationId xmlns:a16="http://schemas.microsoft.com/office/drawing/2014/main" id="{00000000-0008-0000-0300-00000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69" name="Picture 34" descr="LogoOnLight">
          <a:extLst>
            <a:ext uri="{FF2B5EF4-FFF2-40B4-BE49-F238E27FC236}">
              <a16:creationId xmlns:a16="http://schemas.microsoft.com/office/drawing/2014/main" id="{00000000-0008-0000-0300-00000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70" name="Picture 34" descr="LogoOnLight">
          <a:extLst>
            <a:ext uri="{FF2B5EF4-FFF2-40B4-BE49-F238E27FC236}">
              <a16:creationId xmlns:a16="http://schemas.microsoft.com/office/drawing/2014/main" id="{00000000-0008-0000-0300-00000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71" name="Picture 34" descr="LogoOnLight">
          <a:extLst>
            <a:ext uri="{FF2B5EF4-FFF2-40B4-BE49-F238E27FC236}">
              <a16:creationId xmlns:a16="http://schemas.microsoft.com/office/drawing/2014/main" id="{00000000-0008-0000-0300-00000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72" name="Picture 34" descr="LogoOnLight">
          <a:extLst>
            <a:ext uri="{FF2B5EF4-FFF2-40B4-BE49-F238E27FC236}">
              <a16:creationId xmlns:a16="http://schemas.microsoft.com/office/drawing/2014/main" id="{00000000-0008-0000-0300-00000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73" name="Picture 34" descr="LogoOnLight">
          <a:extLst>
            <a:ext uri="{FF2B5EF4-FFF2-40B4-BE49-F238E27FC236}">
              <a16:creationId xmlns:a16="http://schemas.microsoft.com/office/drawing/2014/main" id="{00000000-0008-0000-0300-00000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74" name="Picture 34" descr="LogoOnLight">
          <a:extLst>
            <a:ext uri="{FF2B5EF4-FFF2-40B4-BE49-F238E27FC236}">
              <a16:creationId xmlns:a16="http://schemas.microsoft.com/office/drawing/2014/main" id="{00000000-0008-0000-0300-00000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75" name="Picture 34" descr="LogoOnLight">
          <a:extLst>
            <a:ext uri="{FF2B5EF4-FFF2-40B4-BE49-F238E27FC236}">
              <a16:creationId xmlns:a16="http://schemas.microsoft.com/office/drawing/2014/main" id="{00000000-0008-0000-0300-00000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76" name="Picture 34" descr="LogoOnLight">
          <a:extLst>
            <a:ext uri="{FF2B5EF4-FFF2-40B4-BE49-F238E27FC236}">
              <a16:creationId xmlns:a16="http://schemas.microsoft.com/office/drawing/2014/main" id="{00000000-0008-0000-0300-00000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77" name="Picture 34" descr="LogoOnLight">
          <a:extLst>
            <a:ext uri="{FF2B5EF4-FFF2-40B4-BE49-F238E27FC236}">
              <a16:creationId xmlns:a16="http://schemas.microsoft.com/office/drawing/2014/main" id="{00000000-0008-0000-0300-00000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78" name="Picture 34" descr="LogoOnLight">
          <a:extLst>
            <a:ext uri="{FF2B5EF4-FFF2-40B4-BE49-F238E27FC236}">
              <a16:creationId xmlns:a16="http://schemas.microsoft.com/office/drawing/2014/main" id="{00000000-0008-0000-0300-00000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79" name="Picture 34" descr="LogoOnLight">
          <a:extLst>
            <a:ext uri="{FF2B5EF4-FFF2-40B4-BE49-F238E27FC236}">
              <a16:creationId xmlns:a16="http://schemas.microsoft.com/office/drawing/2014/main" id="{00000000-0008-0000-0300-00000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80" name="Picture 34" descr="LogoOnLight">
          <a:extLst>
            <a:ext uri="{FF2B5EF4-FFF2-40B4-BE49-F238E27FC236}">
              <a16:creationId xmlns:a16="http://schemas.microsoft.com/office/drawing/2014/main" id="{00000000-0008-0000-0300-00000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81" name="Picture 34" descr="LogoOnLight">
          <a:extLst>
            <a:ext uri="{FF2B5EF4-FFF2-40B4-BE49-F238E27FC236}">
              <a16:creationId xmlns:a16="http://schemas.microsoft.com/office/drawing/2014/main" id="{00000000-0008-0000-0300-00000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82" name="Picture 34" descr="LogoOnLight">
          <a:extLst>
            <a:ext uri="{FF2B5EF4-FFF2-40B4-BE49-F238E27FC236}">
              <a16:creationId xmlns:a16="http://schemas.microsoft.com/office/drawing/2014/main" id="{00000000-0008-0000-0300-00000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83" name="Picture 34" descr="LogoOnLight">
          <a:extLst>
            <a:ext uri="{FF2B5EF4-FFF2-40B4-BE49-F238E27FC236}">
              <a16:creationId xmlns:a16="http://schemas.microsoft.com/office/drawing/2014/main" id="{00000000-0008-0000-0300-00000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84" name="Picture 34" descr="LogoOnLight">
          <a:extLst>
            <a:ext uri="{FF2B5EF4-FFF2-40B4-BE49-F238E27FC236}">
              <a16:creationId xmlns:a16="http://schemas.microsoft.com/office/drawing/2014/main" id="{00000000-0008-0000-0300-00001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85" name="Picture 34" descr="LogoOnLight">
          <a:extLst>
            <a:ext uri="{FF2B5EF4-FFF2-40B4-BE49-F238E27FC236}">
              <a16:creationId xmlns:a16="http://schemas.microsoft.com/office/drawing/2014/main" id="{00000000-0008-0000-0300-00001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86" name="Picture 34" descr="LogoOnLight">
          <a:extLst>
            <a:ext uri="{FF2B5EF4-FFF2-40B4-BE49-F238E27FC236}">
              <a16:creationId xmlns:a16="http://schemas.microsoft.com/office/drawing/2014/main" id="{00000000-0008-0000-0300-00001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87" name="Picture 34" descr="LogoOnLight">
          <a:extLst>
            <a:ext uri="{FF2B5EF4-FFF2-40B4-BE49-F238E27FC236}">
              <a16:creationId xmlns:a16="http://schemas.microsoft.com/office/drawing/2014/main" id="{00000000-0008-0000-0300-00001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88" name="Picture 34" descr="LogoOnLight">
          <a:extLst>
            <a:ext uri="{FF2B5EF4-FFF2-40B4-BE49-F238E27FC236}">
              <a16:creationId xmlns:a16="http://schemas.microsoft.com/office/drawing/2014/main" id="{00000000-0008-0000-0300-00001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191</xdr:row>
      <xdr:rowOff>0</xdr:rowOff>
    </xdr:from>
    <xdr:ext cx="0" cy="1123950"/>
    <xdr:pic>
      <xdr:nvPicPr>
        <xdr:cNvPr id="789" name="Picture 34" descr="LogoOnLight">
          <a:extLst>
            <a:ext uri="{FF2B5EF4-FFF2-40B4-BE49-F238E27FC236}">
              <a16:creationId xmlns:a16="http://schemas.microsoft.com/office/drawing/2014/main" id="{00000000-0008-0000-0300-00001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93" name="Picture 34" descr="LogoOnLight">
          <a:extLst>
            <a:ext uri="{FF2B5EF4-FFF2-40B4-BE49-F238E27FC236}">
              <a16:creationId xmlns:a16="http://schemas.microsoft.com/office/drawing/2014/main" id="{00000000-0008-0000-0300-00001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94" name="Picture 34" descr="LogoOnLight">
          <a:extLst>
            <a:ext uri="{FF2B5EF4-FFF2-40B4-BE49-F238E27FC236}">
              <a16:creationId xmlns:a16="http://schemas.microsoft.com/office/drawing/2014/main" id="{00000000-0008-0000-0300-00001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95" name="Picture 34" descr="LogoOnLight">
          <a:extLst>
            <a:ext uri="{FF2B5EF4-FFF2-40B4-BE49-F238E27FC236}">
              <a16:creationId xmlns:a16="http://schemas.microsoft.com/office/drawing/2014/main" id="{00000000-0008-0000-0300-00001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96" name="Picture 34" descr="LogoOnLight">
          <a:extLst>
            <a:ext uri="{FF2B5EF4-FFF2-40B4-BE49-F238E27FC236}">
              <a16:creationId xmlns:a16="http://schemas.microsoft.com/office/drawing/2014/main" id="{00000000-0008-0000-0300-00001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97" name="Picture 34" descr="LogoOnLight">
          <a:extLst>
            <a:ext uri="{FF2B5EF4-FFF2-40B4-BE49-F238E27FC236}">
              <a16:creationId xmlns:a16="http://schemas.microsoft.com/office/drawing/2014/main" id="{00000000-0008-0000-0300-00001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798" name="Picture 34" descr="LogoOnLight">
          <a:extLst>
            <a:ext uri="{FF2B5EF4-FFF2-40B4-BE49-F238E27FC236}">
              <a16:creationId xmlns:a16="http://schemas.microsoft.com/office/drawing/2014/main" id="{00000000-0008-0000-0300-00001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799" name="Picture 34" descr="LogoOnLight">
          <a:extLst>
            <a:ext uri="{FF2B5EF4-FFF2-40B4-BE49-F238E27FC236}">
              <a16:creationId xmlns:a16="http://schemas.microsoft.com/office/drawing/2014/main" id="{00000000-0008-0000-0300-00001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800" name="Picture 34" descr="LogoOnLight">
          <a:extLst>
            <a:ext uri="{FF2B5EF4-FFF2-40B4-BE49-F238E27FC236}">
              <a16:creationId xmlns:a16="http://schemas.microsoft.com/office/drawing/2014/main" id="{00000000-0008-0000-0300-00002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801" name="Picture 34" descr="LogoOnLight">
          <a:extLst>
            <a:ext uri="{FF2B5EF4-FFF2-40B4-BE49-F238E27FC236}">
              <a16:creationId xmlns:a16="http://schemas.microsoft.com/office/drawing/2014/main" id="{00000000-0008-0000-0300-00002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802" name="Picture 34" descr="LogoOnLight">
          <a:extLst>
            <a:ext uri="{FF2B5EF4-FFF2-40B4-BE49-F238E27FC236}">
              <a16:creationId xmlns:a16="http://schemas.microsoft.com/office/drawing/2014/main" id="{00000000-0008-0000-0300-00002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803" name="Picture 34" descr="LogoOnLight">
          <a:extLst>
            <a:ext uri="{FF2B5EF4-FFF2-40B4-BE49-F238E27FC236}">
              <a16:creationId xmlns:a16="http://schemas.microsoft.com/office/drawing/2014/main" id="{00000000-0008-0000-0300-00002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804" name="Picture 34" descr="LogoOnLight">
          <a:extLst>
            <a:ext uri="{FF2B5EF4-FFF2-40B4-BE49-F238E27FC236}">
              <a16:creationId xmlns:a16="http://schemas.microsoft.com/office/drawing/2014/main" id="{00000000-0008-0000-0300-00002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805" name="Picture 34" descr="LogoOnLight">
          <a:extLst>
            <a:ext uri="{FF2B5EF4-FFF2-40B4-BE49-F238E27FC236}">
              <a16:creationId xmlns:a16="http://schemas.microsoft.com/office/drawing/2014/main" id="{00000000-0008-0000-0300-00002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806" name="Picture 34" descr="LogoOnLight">
          <a:extLst>
            <a:ext uri="{FF2B5EF4-FFF2-40B4-BE49-F238E27FC236}">
              <a16:creationId xmlns:a16="http://schemas.microsoft.com/office/drawing/2014/main" id="{00000000-0008-0000-0300-00002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807" name="Picture 34" descr="LogoOnLight">
          <a:extLst>
            <a:ext uri="{FF2B5EF4-FFF2-40B4-BE49-F238E27FC236}">
              <a16:creationId xmlns:a16="http://schemas.microsoft.com/office/drawing/2014/main" id="{00000000-0008-0000-0300-00002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191</xdr:row>
      <xdr:rowOff>0</xdr:rowOff>
    </xdr:from>
    <xdr:ext cx="0" cy="552450"/>
    <xdr:pic>
      <xdr:nvPicPr>
        <xdr:cNvPr id="808" name="Picture 34" descr="LogoOnLight">
          <a:extLst>
            <a:ext uri="{FF2B5EF4-FFF2-40B4-BE49-F238E27FC236}">
              <a16:creationId xmlns:a16="http://schemas.microsoft.com/office/drawing/2014/main" id="{00000000-0008-0000-0300-00002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36271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191</xdr:row>
      <xdr:rowOff>0</xdr:rowOff>
    </xdr:from>
    <xdr:ext cx="0" cy="1123950"/>
    <xdr:pic>
      <xdr:nvPicPr>
        <xdr:cNvPr id="809" name="Picture 34" descr="LogoOnLight">
          <a:extLst>
            <a:ext uri="{FF2B5EF4-FFF2-40B4-BE49-F238E27FC236}">
              <a16:creationId xmlns:a16="http://schemas.microsoft.com/office/drawing/2014/main" id="{00000000-0008-0000-0300-00002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36271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790" name="Picture 34" descr="LogoOnLight">
          <a:extLst>
            <a:ext uri="{FF2B5EF4-FFF2-40B4-BE49-F238E27FC236}">
              <a16:creationId xmlns:a16="http://schemas.microsoft.com/office/drawing/2014/main" id="{00000000-0008-0000-0300-00001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791" name="Picture 34" descr="LogoOnLight">
          <a:extLst>
            <a:ext uri="{FF2B5EF4-FFF2-40B4-BE49-F238E27FC236}">
              <a16:creationId xmlns:a16="http://schemas.microsoft.com/office/drawing/2014/main" id="{00000000-0008-0000-0300-00001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792" name="Picture 34" descr="LogoOnLight">
          <a:extLst>
            <a:ext uri="{FF2B5EF4-FFF2-40B4-BE49-F238E27FC236}">
              <a16:creationId xmlns:a16="http://schemas.microsoft.com/office/drawing/2014/main" id="{00000000-0008-0000-0300-00001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10" name="Picture 34" descr="LogoOnLight">
          <a:extLst>
            <a:ext uri="{FF2B5EF4-FFF2-40B4-BE49-F238E27FC236}">
              <a16:creationId xmlns:a16="http://schemas.microsoft.com/office/drawing/2014/main" id="{00000000-0008-0000-0300-00002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11" name="Picture 34" descr="LogoOnLight">
          <a:extLst>
            <a:ext uri="{FF2B5EF4-FFF2-40B4-BE49-F238E27FC236}">
              <a16:creationId xmlns:a16="http://schemas.microsoft.com/office/drawing/2014/main" id="{00000000-0008-0000-0300-00002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12" name="Picture 34" descr="LogoOnLight">
          <a:extLst>
            <a:ext uri="{FF2B5EF4-FFF2-40B4-BE49-F238E27FC236}">
              <a16:creationId xmlns:a16="http://schemas.microsoft.com/office/drawing/2014/main" id="{00000000-0008-0000-0300-00002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203</xdr:row>
      <xdr:rowOff>133350</xdr:rowOff>
    </xdr:from>
    <xdr:ext cx="0" cy="1123950"/>
    <xdr:pic>
      <xdr:nvPicPr>
        <xdr:cNvPr id="813" name="Picture 34" descr="LogoOnLight">
          <a:extLst>
            <a:ext uri="{FF2B5EF4-FFF2-40B4-BE49-F238E27FC236}">
              <a16:creationId xmlns:a16="http://schemas.microsoft.com/office/drawing/2014/main" id="{00000000-0008-0000-0300-00002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203</xdr:row>
      <xdr:rowOff>704850</xdr:rowOff>
    </xdr:from>
    <xdr:ext cx="0" cy="552450"/>
    <xdr:pic>
      <xdr:nvPicPr>
        <xdr:cNvPr id="814" name="Picture 34" descr="LogoOnLight">
          <a:extLst>
            <a:ext uri="{FF2B5EF4-FFF2-40B4-BE49-F238E27FC236}">
              <a16:creationId xmlns:a16="http://schemas.microsoft.com/office/drawing/2014/main" id="{00000000-0008-0000-0300-00002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203</xdr:row>
      <xdr:rowOff>704850</xdr:rowOff>
    </xdr:from>
    <xdr:ext cx="0" cy="552450"/>
    <xdr:pic>
      <xdr:nvPicPr>
        <xdr:cNvPr id="815" name="Picture 34" descr="LogoOnLight">
          <a:extLst>
            <a:ext uri="{FF2B5EF4-FFF2-40B4-BE49-F238E27FC236}">
              <a16:creationId xmlns:a16="http://schemas.microsoft.com/office/drawing/2014/main" id="{00000000-0008-0000-0300-00002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16" name="Picture 34" descr="LogoOnLight">
          <a:extLst>
            <a:ext uri="{FF2B5EF4-FFF2-40B4-BE49-F238E27FC236}">
              <a16:creationId xmlns:a16="http://schemas.microsoft.com/office/drawing/2014/main" id="{00000000-0008-0000-0300-00003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17" name="Picture 34" descr="LogoOnLight">
          <a:extLst>
            <a:ext uri="{FF2B5EF4-FFF2-40B4-BE49-F238E27FC236}">
              <a16:creationId xmlns:a16="http://schemas.microsoft.com/office/drawing/2014/main" id="{00000000-0008-0000-0300-00003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18" name="Picture 34" descr="LogoOnLight">
          <a:extLst>
            <a:ext uri="{FF2B5EF4-FFF2-40B4-BE49-F238E27FC236}">
              <a16:creationId xmlns:a16="http://schemas.microsoft.com/office/drawing/2014/main" id="{00000000-0008-0000-0300-00003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19" name="Picture 34" descr="LogoOnLight">
          <a:extLst>
            <a:ext uri="{FF2B5EF4-FFF2-40B4-BE49-F238E27FC236}">
              <a16:creationId xmlns:a16="http://schemas.microsoft.com/office/drawing/2014/main" id="{00000000-0008-0000-0300-00003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20" name="Picture 34" descr="LogoOnLight">
          <a:extLst>
            <a:ext uri="{FF2B5EF4-FFF2-40B4-BE49-F238E27FC236}">
              <a16:creationId xmlns:a16="http://schemas.microsoft.com/office/drawing/2014/main" id="{00000000-0008-0000-0300-00003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21" name="Picture 34" descr="LogoOnLight">
          <a:extLst>
            <a:ext uri="{FF2B5EF4-FFF2-40B4-BE49-F238E27FC236}">
              <a16:creationId xmlns:a16="http://schemas.microsoft.com/office/drawing/2014/main" id="{00000000-0008-0000-0300-00003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22" name="Picture 34" descr="LogoOnLight">
          <a:extLst>
            <a:ext uri="{FF2B5EF4-FFF2-40B4-BE49-F238E27FC236}">
              <a16:creationId xmlns:a16="http://schemas.microsoft.com/office/drawing/2014/main" id="{00000000-0008-0000-0300-00003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23" name="Picture 34" descr="LogoOnLight">
          <a:extLst>
            <a:ext uri="{FF2B5EF4-FFF2-40B4-BE49-F238E27FC236}">
              <a16:creationId xmlns:a16="http://schemas.microsoft.com/office/drawing/2014/main" id="{00000000-0008-0000-0300-00003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24" name="Picture 34" descr="LogoOnLight">
          <a:extLst>
            <a:ext uri="{FF2B5EF4-FFF2-40B4-BE49-F238E27FC236}">
              <a16:creationId xmlns:a16="http://schemas.microsoft.com/office/drawing/2014/main" id="{00000000-0008-0000-0300-00003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25" name="Picture 34" descr="LogoOnLight">
          <a:extLst>
            <a:ext uri="{FF2B5EF4-FFF2-40B4-BE49-F238E27FC236}">
              <a16:creationId xmlns:a16="http://schemas.microsoft.com/office/drawing/2014/main" id="{00000000-0008-0000-0300-00003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26" name="Picture 34" descr="LogoOnLight">
          <a:extLst>
            <a:ext uri="{FF2B5EF4-FFF2-40B4-BE49-F238E27FC236}">
              <a16:creationId xmlns:a16="http://schemas.microsoft.com/office/drawing/2014/main" id="{00000000-0008-0000-0300-00003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27" name="Picture 34" descr="LogoOnLight">
          <a:extLst>
            <a:ext uri="{FF2B5EF4-FFF2-40B4-BE49-F238E27FC236}">
              <a16:creationId xmlns:a16="http://schemas.microsoft.com/office/drawing/2014/main" id="{00000000-0008-0000-0300-00003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28" name="Picture 34" descr="LogoOnLight">
          <a:extLst>
            <a:ext uri="{FF2B5EF4-FFF2-40B4-BE49-F238E27FC236}">
              <a16:creationId xmlns:a16="http://schemas.microsoft.com/office/drawing/2014/main" id="{00000000-0008-0000-0300-00003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29" name="Picture 34" descr="LogoOnLight">
          <a:extLst>
            <a:ext uri="{FF2B5EF4-FFF2-40B4-BE49-F238E27FC236}">
              <a16:creationId xmlns:a16="http://schemas.microsoft.com/office/drawing/2014/main" id="{00000000-0008-0000-0300-00003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30" name="Picture 34" descr="LogoOnLight">
          <a:extLst>
            <a:ext uri="{FF2B5EF4-FFF2-40B4-BE49-F238E27FC236}">
              <a16:creationId xmlns:a16="http://schemas.microsoft.com/office/drawing/2014/main" id="{00000000-0008-0000-0300-00003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31" name="Picture 34" descr="LogoOnLight">
          <a:extLst>
            <a:ext uri="{FF2B5EF4-FFF2-40B4-BE49-F238E27FC236}">
              <a16:creationId xmlns:a16="http://schemas.microsoft.com/office/drawing/2014/main" id="{00000000-0008-0000-0300-00003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832" name="Picture 34" descr="LogoOnLight">
          <a:extLst>
            <a:ext uri="{FF2B5EF4-FFF2-40B4-BE49-F238E27FC236}">
              <a16:creationId xmlns:a16="http://schemas.microsoft.com/office/drawing/2014/main" id="{00000000-0008-0000-0300-00004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087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203</xdr:row>
      <xdr:rowOff>704850</xdr:rowOff>
    </xdr:from>
    <xdr:ext cx="0" cy="552450"/>
    <xdr:pic>
      <xdr:nvPicPr>
        <xdr:cNvPr id="833" name="Picture 34" descr="LogoOnLight">
          <a:extLst>
            <a:ext uri="{FF2B5EF4-FFF2-40B4-BE49-F238E27FC236}">
              <a16:creationId xmlns:a16="http://schemas.microsoft.com/office/drawing/2014/main" id="{00000000-0008-0000-0300-00004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1087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203</xdr:row>
      <xdr:rowOff>0</xdr:rowOff>
    </xdr:from>
    <xdr:ext cx="0" cy="876300"/>
    <xdr:pic>
      <xdr:nvPicPr>
        <xdr:cNvPr id="834" name="Picture 4" descr="LogoOnLight">
          <a:extLst>
            <a:ext uri="{FF2B5EF4-FFF2-40B4-BE49-F238E27FC236}">
              <a16:creationId xmlns:a16="http://schemas.microsoft.com/office/drawing/2014/main" id="{00000000-0008-0000-0300-00004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1087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203</xdr:row>
      <xdr:rowOff>0</xdr:rowOff>
    </xdr:from>
    <xdr:ext cx="0" cy="870585"/>
    <xdr:pic>
      <xdr:nvPicPr>
        <xdr:cNvPr id="835" name="Picture 4" descr="LogoOnLight">
          <a:extLst>
            <a:ext uri="{FF2B5EF4-FFF2-40B4-BE49-F238E27FC236}">
              <a16:creationId xmlns:a16="http://schemas.microsoft.com/office/drawing/2014/main" id="{00000000-0008-0000-0300-00004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1087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152400</xdr:colOff>
      <xdr:row>10</xdr:row>
      <xdr:rowOff>304800</xdr:rowOff>
    </xdr:from>
    <xdr:ext cx="0" cy="0"/>
    <xdr:pic>
      <xdr:nvPicPr>
        <xdr:cNvPr id="836" name="Picture 76" descr="LogoOnDark">
          <a:extLst>
            <a:ext uri="{FF2B5EF4-FFF2-40B4-BE49-F238E27FC236}">
              <a16:creationId xmlns:a16="http://schemas.microsoft.com/office/drawing/2014/main" id="{00000000-0008-0000-0300-00004403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3600" y="381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43000"/>
    <xdr:pic>
      <xdr:nvPicPr>
        <xdr:cNvPr id="838" name="Picture 34" descr="LogoOnLight">
          <a:extLst>
            <a:ext uri="{FF2B5EF4-FFF2-40B4-BE49-F238E27FC236}">
              <a16:creationId xmlns:a16="http://schemas.microsoft.com/office/drawing/2014/main" id="{00000000-0008-0000-0300-00004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39" name="Picture 34" descr="LogoOnLight">
          <a:extLst>
            <a:ext uri="{FF2B5EF4-FFF2-40B4-BE49-F238E27FC236}">
              <a16:creationId xmlns:a16="http://schemas.microsoft.com/office/drawing/2014/main" id="{00000000-0008-0000-0300-00004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40" name="Picture 34" descr="LogoOnLight">
          <a:extLst>
            <a:ext uri="{FF2B5EF4-FFF2-40B4-BE49-F238E27FC236}">
              <a16:creationId xmlns:a16="http://schemas.microsoft.com/office/drawing/2014/main" id="{00000000-0008-0000-0300-00004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41" name="Picture 34" descr="LogoOnLight">
          <a:extLst>
            <a:ext uri="{FF2B5EF4-FFF2-40B4-BE49-F238E27FC236}">
              <a16:creationId xmlns:a16="http://schemas.microsoft.com/office/drawing/2014/main" id="{00000000-0008-0000-0300-00004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42" name="Picture 34" descr="LogoOnLight">
          <a:extLst>
            <a:ext uri="{FF2B5EF4-FFF2-40B4-BE49-F238E27FC236}">
              <a16:creationId xmlns:a16="http://schemas.microsoft.com/office/drawing/2014/main" id="{00000000-0008-0000-0300-00004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43" name="Picture 34" descr="LogoOnLight">
          <a:extLst>
            <a:ext uri="{FF2B5EF4-FFF2-40B4-BE49-F238E27FC236}">
              <a16:creationId xmlns:a16="http://schemas.microsoft.com/office/drawing/2014/main" id="{00000000-0008-0000-0300-00004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44" name="Picture 34" descr="LogoOnLight">
          <a:extLst>
            <a:ext uri="{FF2B5EF4-FFF2-40B4-BE49-F238E27FC236}">
              <a16:creationId xmlns:a16="http://schemas.microsoft.com/office/drawing/2014/main" id="{00000000-0008-0000-0300-00004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45" name="Picture 34" descr="LogoOnLight">
          <a:extLst>
            <a:ext uri="{FF2B5EF4-FFF2-40B4-BE49-F238E27FC236}">
              <a16:creationId xmlns:a16="http://schemas.microsoft.com/office/drawing/2014/main" id="{00000000-0008-0000-0300-00004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46" name="Picture 34" descr="LogoOnLight">
          <a:extLst>
            <a:ext uri="{FF2B5EF4-FFF2-40B4-BE49-F238E27FC236}">
              <a16:creationId xmlns:a16="http://schemas.microsoft.com/office/drawing/2014/main" id="{00000000-0008-0000-0300-00004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47" name="Picture 34" descr="LogoOnLight">
          <a:extLst>
            <a:ext uri="{FF2B5EF4-FFF2-40B4-BE49-F238E27FC236}">
              <a16:creationId xmlns:a16="http://schemas.microsoft.com/office/drawing/2014/main" id="{00000000-0008-0000-0300-00004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0</xdr:row>
      <xdr:rowOff>0</xdr:rowOff>
    </xdr:from>
    <xdr:ext cx="0" cy="1123950"/>
    <xdr:pic>
      <xdr:nvPicPr>
        <xdr:cNvPr id="848" name="Picture 34" descr="LogoOnLight">
          <a:extLst>
            <a:ext uri="{FF2B5EF4-FFF2-40B4-BE49-F238E27FC236}">
              <a16:creationId xmlns:a16="http://schemas.microsoft.com/office/drawing/2014/main" id="{00000000-0008-0000-0300-00005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0</xdr:row>
      <xdr:rowOff>0</xdr:rowOff>
    </xdr:from>
    <xdr:ext cx="0" cy="1123950"/>
    <xdr:pic>
      <xdr:nvPicPr>
        <xdr:cNvPr id="849" name="Picture 34" descr="LogoOnLight">
          <a:extLst>
            <a:ext uri="{FF2B5EF4-FFF2-40B4-BE49-F238E27FC236}">
              <a16:creationId xmlns:a16="http://schemas.microsoft.com/office/drawing/2014/main" id="{00000000-0008-0000-0300-00005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0" name="Picture 34" descr="LogoOnLight">
          <a:extLst>
            <a:ext uri="{FF2B5EF4-FFF2-40B4-BE49-F238E27FC236}">
              <a16:creationId xmlns:a16="http://schemas.microsoft.com/office/drawing/2014/main" id="{00000000-0008-0000-03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1" name="Picture 34" descr="LogoOnLight">
          <a:extLst>
            <a:ext uri="{FF2B5EF4-FFF2-40B4-BE49-F238E27FC236}">
              <a16:creationId xmlns:a16="http://schemas.microsoft.com/office/drawing/2014/main" id="{00000000-0008-0000-03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2" name="Picture 34" descr="LogoOnLight">
          <a:extLst>
            <a:ext uri="{FF2B5EF4-FFF2-40B4-BE49-F238E27FC236}">
              <a16:creationId xmlns:a16="http://schemas.microsoft.com/office/drawing/2014/main" id="{00000000-0008-0000-03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3" name="Picture 34" descr="LogoOnLight">
          <a:extLst>
            <a:ext uri="{FF2B5EF4-FFF2-40B4-BE49-F238E27FC236}">
              <a16:creationId xmlns:a16="http://schemas.microsoft.com/office/drawing/2014/main" id="{00000000-0008-0000-03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4" name="Picture 34" descr="LogoOnLight">
          <a:extLst>
            <a:ext uri="{FF2B5EF4-FFF2-40B4-BE49-F238E27FC236}">
              <a16:creationId xmlns:a16="http://schemas.microsoft.com/office/drawing/2014/main" id="{00000000-0008-0000-03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5" name="Picture 34" descr="LogoOnLight">
          <a:extLst>
            <a:ext uri="{FF2B5EF4-FFF2-40B4-BE49-F238E27FC236}">
              <a16:creationId xmlns:a16="http://schemas.microsoft.com/office/drawing/2014/main" id="{00000000-0008-0000-03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6" name="Picture 34" descr="LogoOnLight">
          <a:extLst>
            <a:ext uri="{FF2B5EF4-FFF2-40B4-BE49-F238E27FC236}">
              <a16:creationId xmlns:a16="http://schemas.microsoft.com/office/drawing/2014/main" id="{00000000-0008-0000-03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7" name="Picture 34" descr="LogoOnLight">
          <a:extLst>
            <a:ext uri="{FF2B5EF4-FFF2-40B4-BE49-F238E27FC236}">
              <a16:creationId xmlns:a16="http://schemas.microsoft.com/office/drawing/2014/main" id="{00000000-0008-0000-03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8" name="Picture 34" descr="LogoOnLight">
          <a:extLst>
            <a:ext uri="{FF2B5EF4-FFF2-40B4-BE49-F238E27FC236}">
              <a16:creationId xmlns:a16="http://schemas.microsoft.com/office/drawing/2014/main" id="{00000000-0008-0000-03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59" name="Picture 34" descr="LogoOnLight">
          <a:extLst>
            <a:ext uri="{FF2B5EF4-FFF2-40B4-BE49-F238E27FC236}">
              <a16:creationId xmlns:a16="http://schemas.microsoft.com/office/drawing/2014/main" id="{00000000-0008-0000-03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60" name="Picture 34" descr="LogoOnLight">
          <a:extLst>
            <a:ext uri="{FF2B5EF4-FFF2-40B4-BE49-F238E27FC236}">
              <a16:creationId xmlns:a16="http://schemas.microsoft.com/office/drawing/2014/main" id="{00000000-0008-0000-03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61" name="Picture 34" descr="LogoOnLight">
          <a:extLst>
            <a:ext uri="{FF2B5EF4-FFF2-40B4-BE49-F238E27FC236}">
              <a16:creationId xmlns:a16="http://schemas.microsoft.com/office/drawing/2014/main" id="{00000000-0008-0000-03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0</xdr:row>
      <xdr:rowOff>0</xdr:rowOff>
    </xdr:from>
    <xdr:ext cx="0" cy="1123950"/>
    <xdr:pic>
      <xdr:nvPicPr>
        <xdr:cNvPr id="862" name="Picture 34" descr="LogoOnLight">
          <a:extLst>
            <a:ext uri="{FF2B5EF4-FFF2-40B4-BE49-F238E27FC236}">
              <a16:creationId xmlns:a16="http://schemas.microsoft.com/office/drawing/2014/main" id="{00000000-0008-0000-0300-00005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0</xdr:row>
      <xdr:rowOff>0</xdr:rowOff>
    </xdr:from>
    <xdr:ext cx="0" cy="1123950"/>
    <xdr:pic>
      <xdr:nvPicPr>
        <xdr:cNvPr id="863" name="Picture 34" descr="LogoOnLight">
          <a:extLst>
            <a:ext uri="{FF2B5EF4-FFF2-40B4-BE49-F238E27FC236}">
              <a16:creationId xmlns:a16="http://schemas.microsoft.com/office/drawing/2014/main" id="{00000000-0008-0000-03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64" name="Picture 34" descr="LogoOnLight">
          <a:extLst>
            <a:ext uri="{FF2B5EF4-FFF2-40B4-BE49-F238E27FC236}">
              <a16:creationId xmlns:a16="http://schemas.microsoft.com/office/drawing/2014/main" id="{00000000-0008-0000-03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65" name="Picture 34" descr="LogoOnLight">
          <a:extLst>
            <a:ext uri="{FF2B5EF4-FFF2-40B4-BE49-F238E27FC236}">
              <a16:creationId xmlns:a16="http://schemas.microsoft.com/office/drawing/2014/main" id="{00000000-0008-0000-03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66" name="Picture 34" descr="LogoOnLight">
          <a:extLst>
            <a:ext uri="{FF2B5EF4-FFF2-40B4-BE49-F238E27FC236}">
              <a16:creationId xmlns:a16="http://schemas.microsoft.com/office/drawing/2014/main" id="{00000000-0008-0000-03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67" name="Picture 34" descr="LogoOnLight">
          <a:extLst>
            <a:ext uri="{FF2B5EF4-FFF2-40B4-BE49-F238E27FC236}">
              <a16:creationId xmlns:a16="http://schemas.microsoft.com/office/drawing/2014/main" id="{00000000-0008-0000-03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68" name="Picture 34" descr="LogoOnLight">
          <a:extLst>
            <a:ext uri="{FF2B5EF4-FFF2-40B4-BE49-F238E27FC236}">
              <a16:creationId xmlns:a16="http://schemas.microsoft.com/office/drawing/2014/main" id="{00000000-0008-0000-03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69" name="Picture 34" descr="LogoOnLight">
          <a:extLst>
            <a:ext uri="{FF2B5EF4-FFF2-40B4-BE49-F238E27FC236}">
              <a16:creationId xmlns:a16="http://schemas.microsoft.com/office/drawing/2014/main" id="{00000000-0008-0000-03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70" name="Picture 34" descr="LogoOnLight">
          <a:extLst>
            <a:ext uri="{FF2B5EF4-FFF2-40B4-BE49-F238E27FC236}">
              <a16:creationId xmlns:a16="http://schemas.microsoft.com/office/drawing/2014/main" id="{00000000-0008-0000-03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71" name="Picture 34" descr="LogoOnLight">
          <a:extLst>
            <a:ext uri="{FF2B5EF4-FFF2-40B4-BE49-F238E27FC236}">
              <a16:creationId xmlns:a16="http://schemas.microsoft.com/office/drawing/2014/main" id="{00000000-0008-0000-03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872" name="Picture 34" descr="LogoOnLight">
          <a:extLst>
            <a:ext uri="{FF2B5EF4-FFF2-40B4-BE49-F238E27FC236}">
              <a16:creationId xmlns:a16="http://schemas.microsoft.com/office/drawing/2014/main" id="{00000000-0008-0000-03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762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304800</xdr:rowOff>
    </xdr:from>
    <xdr:ext cx="0" cy="876300"/>
    <xdr:pic>
      <xdr:nvPicPr>
        <xdr:cNvPr id="873" name="Picture 76" descr="LogoOnDark">
          <a:extLst>
            <a:ext uri="{FF2B5EF4-FFF2-40B4-BE49-F238E27FC236}">
              <a16:creationId xmlns:a16="http://schemas.microsoft.com/office/drawing/2014/main" id="{00000000-0008-0000-0300-00006903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8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43000"/>
    <xdr:pic>
      <xdr:nvPicPr>
        <xdr:cNvPr id="874" name="Picture 34" descr="LogoOnLight">
          <a:extLst>
            <a:ext uri="{FF2B5EF4-FFF2-40B4-BE49-F238E27FC236}">
              <a16:creationId xmlns:a16="http://schemas.microsoft.com/office/drawing/2014/main" id="{00000000-0008-0000-03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71500"/>
    <xdr:pic>
      <xdr:nvPicPr>
        <xdr:cNvPr id="875" name="Picture 34" descr="LogoOnLight">
          <a:extLst>
            <a:ext uri="{FF2B5EF4-FFF2-40B4-BE49-F238E27FC236}">
              <a16:creationId xmlns:a16="http://schemas.microsoft.com/office/drawing/2014/main" id="{00000000-0008-0000-0300-00006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76" name="Picture 34" descr="LogoOnLight">
          <a:extLst>
            <a:ext uri="{FF2B5EF4-FFF2-40B4-BE49-F238E27FC236}">
              <a16:creationId xmlns:a16="http://schemas.microsoft.com/office/drawing/2014/main" id="{00000000-0008-0000-03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77" name="Picture 34" descr="LogoOnLight">
          <a:extLst>
            <a:ext uri="{FF2B5EF4-FFF2-40B4-BE49-F238E27FC236}">
              <a16:creationId xmlns:a16="http://schemas.microsoft.com/office/drawing/2014/main" id="{00000000-0008-0000-03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78" name="Picture 34" descr="LogoOnLight">
          <a:extLst>
            <a:ext uri="{FF2B5EF4-FFF2-40B4-BE49-F238E27FC236}">
              <a16:creationId xmlns:a16="http://schemas.microsoft.com/office/drawing/2014/main" id="{00000000-0008-0000-03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79" name="Picture 34" descr="LogoOnLight">
          <a:extLst>
            <a:ext uri="{FF2B5EF4-FFF2-40B4-BE49-F238E27FC236}">
              <a16:creationId xmlns:a16="http://schemas.microsoft.com/office/drawing/2014/main" id="{00000000-0008-0000-03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80" name="Picture 34" descr="LogoOnLight">
          <a:extLst>
            <a:ext uri="{FF2B5EF4-FFF2-40B4-BE49-F238E27FC236}">
              <a16:creationId xmlns:a16="http://schemas.microsoft.com/office/drawing/2014/main" id="{00000000-0008-0000-03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81" name="Picture 34" descr="LogoOnLight">
          <a:extLst>
            <a:ext uri="{FF2B5EF4-FFF2-40B4-BE49-F238E27FC236}">
              <a16:creationId xmlns:a16="http://schemas.microsoft.com/office/drawing/2014/main" id="{00000000-0008-0000-03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82" name="Picture 34" descr="LogoOnLight">
          <a:extLst>
            <a:ext uri="{FF2B5EF4-FFF2-40B4-BE49-F238E27FC236}">
              <a16:creationId xmlns:a16="http://schemas.microsoft.com/office/drawing/2014/main" id="{00000000-0008-0000-03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83" name="Picture 34" descr="LogoOnLight">
          <a:extLst>
            <a:ext uri="{FF2B5EF4-FFF2-40B4-BE49-F238E27FC236}">
              <a16:creationId xmlns:a16="http://schemas.microsoft.com/office/drawing/2014/main" id="{00000000-0008-0000-03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84" name="Picture 34" descr="LogoOnLight">
          <a:extLst>
            <a:ext uri="{FF2B5EF4-FFF2-40B4-BE49-F238E27FC236}">
              <a16:creationId xmlns:a16="http://schemas.microsoft.com/office/drawing/2014/main" id="{00000000-0008-0000-03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85" name="Picture 34" descr="LogoOnLight">
          <a:extLst>
            <a:ext uri="{FF2B5EF4-FFF2-40B4-BE49-F238E27FC236}">
              <a16:creationId xmlns:a16="http://schemas.microsoft.com/office/drawing/2014/main" id="{00000000-0008-0000-03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86" name="Picture 34" descr="LogoOnLight">
          <a:extLst>
            <a:ext uri="{FF2B5EF4-FFF2-40B4-BE49-F238E27FC236}">
              <a16:creationId xmlns:a16="http://schemas.microsoft.com/office/drawing/2014/main" id="{00000000-0008-0000-03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87" name="Picture 34" descr="LogoOnLight">
          <a:extLst>
            <a:ext uri="{FF2B5EF4-FFF2-40B4-BE49-F238E27FC236}">
              <a16:creationId xmlns:a16="http://schemas.microsoft.com/office/drawing/2014/main" id="{00000000-0008-0000-03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88" name="Picture 34" descr="LogoOnLight">
          <a:extLst>
            <a:ext uri="{FF2B5EF4-FFF2-40B4-BE49-F238E27FC236}">
              <a16:creationId xmlns:a16="http://schemas.microsoft.com/office/drawing/2014/main" id="{00000000-0008-0000-0300-00007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89" name="Picture 34" descr="LogoOnLight">
          <a:extLst>
            <a:ext uri="{FF2B5EF4-FFF2-40B4-BE49-F238E27FC236}">
              <a16:creationId xmlns:a16="http://schemas.microsoft.com/office/drawing/2014/main" id="{00000000-0008-0000-0300-00007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90" name="Picture 34" descr="LogoOnLight">
          <a:extLst>
            <a:ext uri="{FF2B5EF4-FFF2-40B4-BE49-F238E27FC236}">
              <a16:creationId xmlns:a16="http://schemas.microsoft.com/office/drawing/2014/main" id="{00000000-0008-0000-0300-00007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91" name="Picture 34" descr="LogoOnLight">
          <a:extLst>
            <a:ext uri="{FF2B5EF4-FFF2-40B4-BE49-F238E27FC236}">
              <a16:creationId xmlns:a16="http://schemas.microsoft.com/office/drawing/2014/main" id="{00000000-0008-0000-0300-00007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92" name="Picture 34" descr="LogoOnLight">
          <a:extLst>
            <a:ext uri="{FF2B5EF4-FFF2-40B4-BE49-F238E27FC236}">
              <a16:creationId xmlns:a16="http://schemas.microsoft.com/office/drawing/2014/main" id="{00000000-0008-0000-0300-00007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93" name="Picture 34" descr="LogoOnLight">
          <a:extLst>
            <a:ext uri="{FF2B5EF4-FFF2-40B4-BE49-F238E27FC236}">
              <a16:creationId xmlns:a16="http://schemas.microsoft.com/office/drawing/2014/main" id="{00000000-0008-0000-0300-00007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10</xdr:row>
      <xdr:rowOff>133350</xdr:rowOff>
    </xdr:from>
    <xdr:ext cx="0" cy="1123950"/>
    <xdr:pic>
      <xdr:nvPicPr>
        <xdr:cNvPr id="894" name="Picture 34" descr="LogoOnLight">
          <a:extLst>
            <a:ext uri="{FF2B5EF4-FFF2-40B4-BE49-F238E27FC236}">
              <a16:creationId xmlns:a16="http://schemas.microsoft.com/office/drawing/2014/main" id="{00000000-0008-0000-0300-00007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10</xdr:row>
      <xdr:rowOff>704850</xdr:rowOff>
    </xdr:from>
    <xdr:ext cx="0" cy="552450"/>
    <xdr:pic>
      <xdr:nvPicPr>
        <xdr:cNvPr id="895" name="Picture 34" descr="LogoOnLight">
          <a:extLst>
            <a:ext uri="{FF2B5EF4-FFF2-40B4-BE49-F238E27FC236}">
              <a16:creationId xmlns:a16="http://schemas.microsoft.com/office/drawing/2014/main" id="{00000000-0008-0000-0300-00007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10</xdr:row>
      <xdr:rowOff>133350</xdr:rowOff>
    </xdr:from>
    <xdr:ext cx="0" cy="1123950"/>
    <xdr:pic>
      <xdr:nvPicPr>
        <xdr:cNvPr id="896" name="Picture 34" descr="LogoOnLight">
          <a:extLst>
            <a:ext uri="{FF2B5EF4-FFF2-40B4-BE49-F238E27FC236}">
              <a16:creationId xmlns:a16="http://schemas.microsoft.com/office/drawing/2014/main" id="{00000000-0008-0000-0300-00008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10</xdr:row>
      <xdr:rowOff>704850</xdr:rowOff>
    </xdr:from>
    <xdr:ext cx="0" cy="552450"/>
    <xdr:pic>
      <xdr:nvPicPr>
        <xdr:cNvPr id="897" name="Picture 34" descr="LogoOnLight">
          <a:extLst>
            <a:ext uri="{FF2B5EF4-FFF2-40B4-BE49-F238E27FC236}">
              <a16:creationId xmlns:a16="http://schemas.microsoft.com/office/drawing/2014/main" id="{00000000-0008-0000-0300-00008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898" name="Picture 34" descr="LogoOnLight">
          <a:extLst>
            <a:ext uri="{FF2B5EF4-FFF2-40B4-BE49-F238E27FC236}">
              <a16:creationId xmlns:a16="http://schemas.microsoft.com/office/drawing/2014/main" id="{00000000-0008-0000-0300-00008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899" name="Picture 34" descr="LogoOnLight">
          <a:extLst>
            <a:ext uri="{FF2B5EF4-FFF2-40B4-BE49-F238E27FC236}">
              <a16:creationId xmlns:a16="http://schemas.microsoft.com/office/drawing/2014/main" id="{00000000-0008-0000-0300-00008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00" name="Picture 34" descr="LogoOnLight">
          <a:extLst>
            <a:ext uri="{FF2B5EF4-FFF2-40B4-BE49-F238E27FC236}">
              <a16:creationId xmlns:a16="http://schemas.microsoft.com/office/drawing/2014/main" id="{00000000-0008-0000-0300-00008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01" name="Picture 34" descr="LogoOnLight">
          <a:extLst>
            <a:ext uri="{FF2B5EF4-FFF2-40B4-BE49-F238E27FC236}">
              <a16:creationId xmlns:a16="http://schemas.microsoft.com/office/drawing/2014/main" id="{00000000-0008-0000-0300-00008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02" name="Picture 34" descr="LogoOnLight">
          <a:extLst>
            <a:ext uri="{FF2B5EF4-FFF2-40B4-BE49-F238E27FC236}">
              <a16:creationId xmlns:a16="http://schemas.microsoft.com/office/drawing/2014/main" id="{00000000-0008-0000-0300-00008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03" name="Picture 34" descr="LogoOnLight">
          <a:extLst>
            <a:ext uri="{FF2B5EF4-FFF2-40B4-BE49-F238E27FC236}">
              <a16:creationId xmlns:a16="http://schemas.microsoft.com/office/drawing/2014/main" id="{00000000-0008-0000-0300-00008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04" name="Picture 34" descr="LogoOnLight">
          <a:extLst>
            <a:ext uri="{FF2B5EF4-FFF2-40B4-BE49-F238E27FC236}">
              <a16:creationId xmlns:a16="http://schemas.microsoft.com/office/drawing/2014/main" id="{00000000-0008-0000-0300-00008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05" name="Picture 34" descr="LogoOnLight">
          <a:extLst>
            <a:ext uri="{FF2B5EF4-FFF2-40B4-BE49-F238E27FC236}">
              <a16:creationId xmlns:a16="http://schemas.microsoft.com/office/drawing/2014/main" id="{00000000-0008-0000-0300-00008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06" name="Picture 34" descr="LogoOnLight">
          <a:extLst>
            <a:ext uri="{FF2B5EF4-FFF2-40B4-BE49-F238E27FC236}">
              <a16:creationId xmlns:a16="http://schemas.microsoft.com/office/drawing/2014/main" id="{00000000-0008-0000-0300-00008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07" name="Picture 34" descr="LogoOnLight">
          <a:extLst>
            <a:ext uri="{FF2B5EF4-FFF2-40B4-BE49-F238E27FC236}">
              <a16:creationId xmlns:a16="http://schemas.microsoft.com/office/drawing/2014/main" id="{00000000-0008-0000-0300-00008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08" name="Picture 34" descr="LogoOnLight">
          <a:extLst>
            <a:ext uri="{FF2B5EF4-FFF2-40B4-BE49-F238E27FC236}">
              <a16:creationId xmlns:a16="http://schemas.microsoft.com/office/drawing/2014/main" id="{00000000-0008-0000-0300-00008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09" name="Picture 34" descr="LogoOnLight">
          <a:extLst>
            <a:ext uri="{FF2B5EF4-FFF2-40B4-BE49-F238E27FC236}">
              <a16:creationId xmlns:a16="http://schemas.microsoft.com/office/drawing/2014/main" id="{00000000-0008-0000-0300-00008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10" name="Picture 34" descr="LogoOnLight">
          <a:extLst>
            <a:ext uri="{FF2B5EF4-FFF2-40B4-BE49-F238E27FC236}">
              <a16:creationId xmlns:a16="http://schemas.microsoft.com/office/drawing/2014/main" id="{00000000-0008-0000-0300-00008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11" name="Picture 34" descr="LogoOnLight">
          <a:extLst>
            <a:ext uri="{FF2B5EF4-FFF2-40B4-BE49-F238E27FC236}">
              <a16:creationId xmlns:a16="http://schemas.microsoft.com/office/drawing/2014/main" id="{00000000-0008-0000-0300-00008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12" name="Picture 34" descr="LogoOnLight">
          <a:extLst>
            <a:ext uri="{FF2B5EF4-FFF2-40B4-BE49-F238E27FC236}">
              <a16:creationId xmlns:a16="http://schemas.microsoft.com/office/drawing/2014/main" id="{00000000-0008-0000-0300-00009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13" name="Picture 34" descr="LogoOnLight">
          <a:extLst>
            <a:ext uri="{FF2B5EF4-FFF2-40B4-BE49-F238E27FC236}">
              <a16:creationId xmlns:a16="http://schemas.microsoft.com/office/drawing/2014/main" id="{00000000-0008-0000-0300-00009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14" name="Picture 34" descr="LogoOnLight">
          <a:extLst>
            <a:ext uri="{FF2B5EF4-FFF2-40B4-BE49-F238E27FC236}">
              <a16:creationId xmlns:a16="http://schemas.microsoft.com/office/drawing/2014/main" id="{00000000-0008-0000-0300-00009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15" name="Picture 34" descr="LogoOnLight">
          <a:extLst>
            <a:ext uri="{FF2B5EF4-FFF2-40B4-BE49-F238E27FC236}">
              <a16:creationId xmlns:a16="http://schemas.microsoft.com/office/drawing/2014/main" id="{00000000-0008-0000-0300-00009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16" name="Picture 34" descr="LogoOnLight">
          <a:extLst>
            <a:ext uri="{FF2B5EF4-FFF2-40B4-BE49-F238E27FC236}">
              <a16:creationId xmlns:a16="http://schemas.microsoft.com/office/drawing/2014/main" id="{00000000-0008-0000-0300-00009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17" name="Picture 34" descr="LogoOnLight">
          <a:extLst>
            <a:ext uri="{FF2B5EF4-FFF2-40B4-BE49-F238E27FC236}">
              <a16:creationId xmlns:a16="http://schemas.microsoft.com/office/drawing/2014/main" id="{00000000-0008-0000-0300-00009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18" name="Picture 34" descr="LogoOnLight">
          <a:extLst>
            <a:ext uri="{FF2B5EF4-FFF2-40B4-BE49-F238E27FC236}">
              <a16:creationId xmlns:a16="http://schemas.microsoft.com/office/drawing/2014/main" id="{00000000-0008-0000-0300-00009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19" name="Picture 34" descr="LogoOnLight">
          <a:extLst>
            <a:ext uri="{FF2B5EF4-FFF2-40B4-BE49-F238E27FC236}">
              <a16:creationId xmlns:a16="http://schemas.microsoft.com/office/drawing/2014/main" id="{00000000-0008-0000-0300-00009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20" name="Picture 34" descr="LogoOnLight">
          <a:extLst>
            <a:ext uri="{FF2B5EF4-FFF2-40B4-BE49-F238E27FC236}">
              <a16:creationId xmlns:a16="http://schemas.microsoft.com/office/drawing/2014/main" id="{00000000-0008-0000-0300-00009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21" name="Picture 34" descr="LogoOnLight">
          <a:extLst>
            <a:ext uri="{FF2B5EF4-FFF2-40B4-BE49-F238E27FC236}">
              <a16:creationId xmlns:a16="http://schemas.microsoft.com/office/drawing/2014/main" id="{00000000-0008-0000-0300-00009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10</xdr:row>
      <xdr:rowOff>133350</xdr:rowOff>
    </xdr:from>
    <xdr:ext cx="0" cy="1123950"/>
    <xdr:pic>
      <xdr:nvPicPr>
        <xdr:cNvPr id="922" name="Picture 34" descr="LogoOnLight">
          <a:extLst>
            <a:ext uri="{FF2B5EF4-FFF2-40B4-BE49-F238E27FC236}">
              <a16:creationId xmlns:a16="http://schemas.microsoft.com/office/drawing/2014/main" id="{00000000-0008-0000-0300-00009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10</xdr:row>
      <xdr:rowOff>704850</xdr:rowOff>
    </xdr:from>
    <xdr:ext cx="0" cy="552450"/>
    <xdr:pic>
      <xdr:nvPicPr>
        <xdr:cNvPr id="923" name="Picture 34" descr="LogoOnLight">
          <a:extLst>
            <a:ext uri="{FF2B5EF4-FFF2-40B4-BE49-F238E27FC236}">
              <a16:creationId xmlns:a16="http://schemas.microsoft.com/office/drawing/2014/main" id="{00000000-0008-0000-0300-00009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10</xdr:row>
      <xdr:rowOff>133350</xdr:rowOff>
    </xdr:from>
    <xdr:ext cx="0" cy="1123950"/>
    <xdr:pic>
      <xdr:nvPicPr>
        <xdr:cNvPr id="924" name="Picture 34" descr="LogoOnLight">
          <a:extLst>
            <a:ext uri="{FF2B5EF4-FFF2-40B4-BE49-F238E27FC236}">
              <a16:creationId xmlns:a16="http://schemas.microsoft.com/office/drawing/2014/main" id="{00000000-0008-0000-0300-00009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26" name="Picture 34" descr="LogoOnLight">
          <a:extLst>
            <a:ext uri="{FF2B5EF4-FFF2-40B4-BE49-F238E27FC236}">
              <a16:creationId xmlns:a16="http://schemas.microsoft.com/office/drawing/2014/main" id="{00000000-0008-0000-0300-00009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27" name="Picture 34" descr="LogoOnLight">
          <a:extLst>
            <a:ext uri="{FF2B5EF4-FFF2-40B4-BE49-F238E27FC236}">
              <a16:creationId xmlns:a16="http://schemas.microsoft.com/office/drawing/2014/main" id="{00000000-0008-0000-0300-00009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28" name="Picture 34" descr="LogoOnLight">
          <a:extLst>
            <a:ext uri="{FF2B5EF4-FFF2-40B4-BE49-F238E27FC236}">
              <a16:creationId xmlns:a16="http://schemas.microsoft.com/office/drawing/2014/main" id="{00000000-0008-0000-03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29" name="Picture 34" descr="LogoOnLight">
          <a:extLst>
            <a:ext uri="{FF2B5EF4-FFF2-40B4-BE49-F238E27FC236}">
              <a16:creationId xmlns:a16="http://schemas.microsoft.com/office/drawing/2014/main" id="{00000000-0008-0000-03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30" name="Picture 34" descr="LogoOnLight">
          <a:extLst>
            <a:ext uri="{FF2B5EF4-FFF2-40B4-BE49-F238E27FC236}">
              <a16:creationId xmlns:a16="http://schemas.microsoft.com/office/drawing/2014/main" id="{00000000-0008-0000-03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31" name="Picture 34" descr="LogoOnLight">
          <a:extLst>
            <a:ext uri="{FF2B5EF4-FFF2-40B4-BE49-F238E27FC236}">
              <a16:creationId xmlns:a16="http://schemas.microsoft.com/office/drawing/2014/main" id="{00000000-0008-0000-03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32" name="Picture 34" descr="LogoOnLight">
          <a:extLst>
            <a:ext uri="{FF2B5EF4-FFF2-40B4-BE49-F238E27FC236}">
              <a16:creationId xmlns:a16="http://schemas.microsoft.com/office/drawing/2014/main" id="{00000000-0008-0000-03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33" name="Picture 34" descr="LogoOnLight">
          <a:extLst>
            <a:ext uri="{FF2B5EF4-FFF2-40B4-BE49-F238E27FC236}">
              <a16:creationId xmlns:a16="http://schemas.microsoft.com/office/drawing/2014/main" id="{00000000-0008-0000-03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34" name="Picture 34" descr="LogoOnLight">
          <a:extLst>
            <a:ext uri="{FF2B5EF4-FFF2-40B4-BE49-F238E27FC236}">
              <a16:creationId xmlns:a16="http://schemas.microsoft.com/office/drawing/2014/main" id="{00000000-0008-0000-03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35" name="Picture 34" descr="LogoOnLight">
          <a:extLst>
            <a:ext uri="{FF2B5EF4-FFF2-40B4-BE49-F238E27FC236}">
              <a16:creationId xmlns:a16="http://schemas.microsoft.com/office/drawing/2014/main" id="{00000000-0008-0000-03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36" name="Picture 34" descr="LogoOnLight">
          <a:extLst>
            <a:ext uri="{FF2B5EF4-FFF2-40B4-BE49-F238E27FC236}">
              <a16:creationId xmlns:a16="http://schemas.microsoft.com/office/drawing/2014/main" id="{00000000-0008-0000-03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37" name="Picture 34" descr="LogoOnLight">
          <a:extLst>
            <a:ext uri="{FF2B5EF4-FFF2-40B4-BE49-F238E27FC236}">
              <a16:creationId xmlns:a16="http://schemas.microsoft.com/office/drawing/2014/main" id="{00000000-0008-0000-03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38" name="Picture 34" descr="LogoOnLight">
          <a:extLst>
            <a:ext uri="{FF2B5EF4-FFF2-40B4-BE49-F238E27FC236}">
              <a16:creationId xmlns:a16="http://schemas.microsoft.com/office/drawing/2014/main" id="{00000000-0008-0000-03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39" name="Picture 34" descr="LogoOnLight">
          <a:extLst>
            <a:ext uri="{FF2B5EF4-FFF2-40B4-BE49-F238E27FC236}">
              <a16:creationId xmlns:a16="http://schemas.microsoft.com/office/drawing/2014/main" id="{00000000-0008-0000-03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40" name="Picture 34" descr="LogoOnLight">
          <a:extLst>
            <a:ext uri="{FF2B5EF4-FFF2-40B4-BE49-F238E27FC236}">
              <a16:creationId xmlns:a16="http://schemas.microsoft.com/office/drawing/2014/main" id="{00000000-0008-0000-0300-0000A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41" name="Picture 34" descr="LogoOnLight">
          <a:extLst>
            <a:ext uri="{FF2B5EF4-FFF2-40B4-BE49-F238E27FC236}">
              <a16:creationId xmlns:a16="http://schemas.microsoft.com/office/drawing/2014/main" id="{00000000-0008-0000-03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942" name="Picture 34" descr="LogoOnLight">
          <a:extLst>
            <a:ext uri="{FF2B5EF4-FFF2-40B4-BE49-F238E27FC236}">
              <a16:creationId xmlns:a16="http://schemas.microsoft.com/office/drawing/2014/main" id="{00000000-0008-0000-03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95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943" name="Picture 34" descr="LogoOnLight">
          <a:extLst>
            <a:ext uri="{FF2B5EF4-FFF2-40B4-BE49-F238E27FC236}">
              <a16:creationId xmlns:a16="http://schemas.microsoft.com/office/drawing/2014/main" id="{00000000-0008-0000-03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810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182</xdr:row>
      <xdr:rowOff>304800</xdr:rowOff>
    </xdr:from>
    <xdr:ext cx="0" cy="0"/>
    <xdr:pic>
      <xdr:nvPicPr>
        <xdr:cNvPr id="944" name="Picture 34" descr="LogoOnLight">
          <a:extLst>
            <a:ext uri="{FF2B5EF4-FFF2-40B4-BE49-F238E27FC236}">
              <a16:creationId xmlns:a16="http://schemas.microsoft.com/office/drawing/2014/main" id="{00000000-0008-0000-03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305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182</xdr:row>
      <xdr:rowOff>0</xdr:rowOff>
    </xdr:from>
    <xdr:ext cx="0" cy="647700"/>
    <xdr:pic>
      <xdr:nvPicPr>
        <xdr:cNvPr id="945" name="Picture 4" descr="LogoOnLight">
          <a:extLst>
            <a:ext uri="{FF2B5EF4-FFF2-40B4-BE49-F238E27FC236}">
              <a16:creationId xmlns:a16="http://schemas.microsoft.com/office/drawing/2014/main" id="{00000000-0008-0000-03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003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182</xdr:row>
      <xdr:rowOff>0</xdr:rowOff>
    </xdr:from>
    <xdr:ext cx="0" cy="876300"/>
    <xdr:pic>
      <xdr:nvPicPr>
        <xdr:cNvPr id="946" name="Picture 4" descr="LogoOnLight">
          <a:extLst>
            <a:ext uri="{FF2B5EF4-FFF2-40B4-BE49-F238E27FC236}">
              <a16:creationId xmlns:a16="http://schemas.microsoft.com/office/drawing/2014/main" id="{00000000-0008-0000-03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003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182</xdr:row>
      <xdr:rowOff>0</xdr:rowOff>
    </xdr:from>
    <xdr:ext cx="0" cy="870585"/>
    <xdr:pic>
      <xdr:nvPicPr>
        <xdr:cNvPr id="947" name="Picture 4" descr="LogoOnLight">
          <a:extLst>
            <a:ext uri="{FF2B5EF4-FFF2-40B4-BE49-F238E27FC236}">
              <a16:creationId xmlns:a16="http://schemas.microsoft.com/office/drawing/2014/main" id="{00000000-0008-0000-03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003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182</xdr:row>
      <xdr:rowOff>0</xdr:rowOff>
    </xdr:from>
    <xdr:ext cx="0" cy="870585"/>
    <xdr:pic>
      <xdr:nvPicPr>
        <xdr:cNvPr id="948" name="Picture 4" descr="LogoOnLight">
          <a:extLst>
            <a:ext uri="{FF2B5EF4-FFF2-40B4-BE49-F238E27FC236}">
              <a16:creationId xmlns:a16="http://schemas.microsoft.com/office/drawing/2014/main" id="{00000000-0008-0000-03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003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152400</xdr:colOff>
      <xdr:row>182</xdr:row>
      <xdr:rowOff>304800</xdr:rowOff>
    </xdr:from>
    <xdr:ext cx="0" cy="0"/>
    <xdr:pic>
      <xdr:nvPicPr>
        <xdr:cNvPr id="949" name="Picture 76" descr="LogoOnDark">
          <a:extLst>
            <a:ext uri="{FF2B5EF4-FFF2-40B4-BE49-F238E27FC236}">
              <a16:creationId xmlns:a16="http://schemas.microsoft.com/office/drawing/2014/main" id="{00000000-0008-0000-0300-0000B503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3600" y="3305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203</xdr:row>
      <xdr:rowOff>0</xdr:rowOff>
    </xdr:from>
    <xdr:ext cx="0" cy="876300"/>
    <xdr:pic>
      <xdr:nvPicPr>
        <xdr:cNvPr id="950" name="Picture 4" descr="LogoOnLight">
          <a:extLst>
            <a:ext uri="{FF2B5EF4-FFF2-40B4-BE49-F238E27FC236}">
              <a16:creationId xmlns:a16="http://schemas.microsoft.com/office/drawing/2014/main" id="{00000000-0008-0000-03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1150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203</xdr:row>
      <xdr:rowOff>0</xdr:rowOff>
    </xdr:from>
    <xdr:ext cx="0" cy="870585"/>
    <xdr:pic>
      <xdr:nvPicPr>
        <xdr:cNvPr id="951" name="Picture 4" descr="LogoOnLight">
          <a:extLst>
            <a:ext uri="{FF2B5EF4-FFF2-40B4-BE49-F238E27FC236}">
              <a16:creationId xmlns:a16="http://schemas.microsoft.com/office/drawing/2014/main" id="{00000000-0008-0000-03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1150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203</xdr:row>
      <xdr:rowOff>0</xdr:rowOff>
    </xdr:from>
    <xdr:ext cx="0" cy="870585"/>
    <xdr:pic>
      <xdr:nvPicPr>
        <xdr:cNvPr id="952" name="Picture 4" descr="LogoOnLight">
          <a:extLst>
            <a:ext uri="{FF2B5EF4-FFF2-40B4-BE49-F238E27FC236}">
              <a16:creationId xmlns:a16="http://schemas.microsoft.com/office/drawing/2014/main" id="{00000000-0008-0000-03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1150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304800</xdr:rowOff>
    </xdr:from>
    <xdr:ext cx="0" cy="0"/>
    <xdr:pic>
      <xdr:nvPicPr>
        <xdr:cNvPr id="953" name="Picture 34" descr="LogoOnLight">
          <a:extLst>
            <a:ext uri="{FF2B5EF4-FFF2-40B4-BE49-F238E27FC236}">
              <a16:creationId xmlns:a16="http://schemas.microsoft.com/office/drawing/2014/main" id="{00000000-0008-0000-0300-0000B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419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0</xdr:rowOff>
    </xdr:from>
    <xdr:ext cx="0" cy="647700"/>
    <xdr:pic>
      <xdr:nvPicPr>
        <xdr:cNvPr id="954" name="Picture 4" descr="LogoOnLight">
          <a:extLst>
            <a:ext uri="{FF2B5EF4-FFF2-40B4-BE49-F238E27FC236}">
              <a16:creationId xmlns:a16="http://schemas.microsoft.com/office/drawing/2014/main" id="{00000000-0008-0000-03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11505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0</xdr:rowOff>
    </xdr:from>
    <xdr:ext cx="0" cy="876300"/>
    <xdr:pic>
      <xdr:nvPicPr>
        <xdr:cNvPr id="955" name="Picture 4" descr="LogoOnLight">
          <a:extLst>
            <a:ext uri="{FF2B5EF4-FFF2-40B4-BE49-F238E27FC236}">
              <a16:creationId xmlns:a16="http://schemas.microsoft.com/office/drawing/2014/main" id="{00000000-0008-0000-03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1150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0</xdr:rowOff>
    </xdr:from>
    <xdr:ext cx="0" cy="870585"/>
    <xdr:pic>
      <xdr:nvPicPr>
        <xdr:cNvPr id="956" name="Picture 4" descr="LogoOnLight">
          <a:extLst>
            <a:ext uri="{FF2B5EF4-FFF2-40B4-BE49-F238E27FC236}">
              <a16:creationId xmlns:a16="http://schemas.microsoft.com/office/drawing/2014/main" id="{00000000-0008-0000-03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1150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0</xdr:rowOff>
    </xdr:from>
    <xdr:ext cx="0" cy="870585"/>
    <xdr:pic>
      <xdr:nvPicPr>
        <xdr:cNvPr id="957" name="Picture 4" descr="LogoOnLight">
          <a:extLst>
            <a:ext uri="{FF2B5EF4-FFF2-40B4-BE49-F238E27FC236}">
              <a16:creationId xmlns:a16="http://schemas.microsoft.com/office/drawing/2014/main" id="{00000000-0008-0000-03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61150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152400</xdr:colOff>
      <xdr:row>213</xdr:row>
      <xdr:rowOff>304800</xdr:rowOff>
    </xdr:from>
    <xdr:ext cx="0" cy="0"/>
    <xdr:pic>
      <xdr:nvPicPr>
        <xdr:cNvPr id="958" name="Picture 76" descr="LogoOnDark">
          <a:extLst>
            <a:ext uri="{FF2B5EF4-FFF2-40B4-BE49-F238E27FC236}">
              <a16:creationId xmlns:a16="http://schemas.microsoft.com/office/drawing/2014/main" id="{00000000-0008-0000-0300-0000BE03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3600" y="6419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59" name="Picture 34" descr="LogoOnLight">
          <a:extLst>
            <a:ext uri="{FF2B5EF4-FFF2-40B4-BE49-F238E27FC236}">
              <a16:creationId xmlns:a16="http://schemas.microsoft.com/office/drawing/2014/main" id="{00000000-0008-0000-03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60" name="Picture 34" descr="LogoOnLight">
          <a:extLst>
            <a:ext uri="{FF2B5EF4-FFF2-40B4-BE49-F238E27FC236}">
              <a16:creationId xmlns:a16="http://schemas.microsoft.com/office/drawing/2014/main" id="{00000000-0008-0000-03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61" name="Picture 34" descr="LogoOnLight">
          <a:extLst>
            <a:ext uri="{FF2B5EF4-FFF2-40B4-BE49-F238E27FC236}">
              <a16:creationId xmlns:a16="http://schemas.microsoft.com/office/drawing/2014/main" id="{00000000-0008-0000-03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62" name="Picture 34" descr="LogoOnLight">
          <a:extLst>
            <a:ext uri="{FF2B5EF4-FFF2-40B4-BE49-F238E27FC236}">
              <a16:creationId xmlns:a16="http://schemas.microsoft.com/office/drawing/2014/main" id="{00000000-0008-0000-03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63" name="Picture 34" descr="LogoOnLight">
          <a:extLst>
            <a:ext uri="{FF2B5EF4-FFF2-40B4-BE49-F238E27FC236}">
              <a16:creationId xmlns:a16="http://schemas.microsoft.com/office/drawing/2014/main" id="{00000000-0008-0000-03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64" name="Picture 34" descr="LogoOnLight">
          <a:extLst>
            <a:ext uri="{FF2B5EF4-FFF2-40B4-BE49-F238E27FC236}">
              <a16:creationId xmlns:a16="http://schemas.microsoft.com/office/drawing/2014/main" id="{00000000-0008-0000-03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218</xdr:row>
      <xdr:rowOff>0</xdr:rowOff>
    </xdr:from>
    <xdr:ext cx="0" cy="552450"/>
    <xdr:pic>
      <xdr:nvPicPr>
        <xdr:cNvPr id="965" name="Picture 34" descr="LogoOnLight">
          <a:extLst>
            <a:ext uri="{FF2B5EF4-FFF2-40B4-BE49-F238E27FC236}">
              <a16:creationId xmlns:a16="http://schemas.microsoft.com/office/drawing/2014/main" id="{00000000-0008-0000-03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66" name="Picture 34" descr="LogoOnLight">
          <a:extLst>
            <a:ext uri="{FF2B5EF4-FFF2-40B4-BE49-F238E27FC236}">
              <a16:creationId xmlns:a16="http://schemas.microsoft.com/office/drawing/2014/main" id="{00000000-0008-0000-0300-0000C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67" name="Picture 34" descr="LogoOnLight">
          <a:extLst>
            <a:ext uri="{FF2B5EF4-FFF2-40B4-BE49-F238E27FC236}">
              <a16:creationId xmlns:a16="http://schemas.microsoft.com/office/drawing/2014/main" id="{00000000-0008-0000-0300-0000C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68" name="Picture 34" descr="LogoOnLight">
          <a:extLst>
            <a:ext uri="{FF2B5EF4-FFF2-40B4-BE49-F238E27FC236}">
              <a16:creationId xmlns:a16="http://schemas.microsoft.com/office/drawing/2014/main" id="{00000000-0008-0000-0300-0000C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69" name="Picture 34" descr="LogoOnLight">
          <a:extLst>
            <a:ext uri="{FF2B5EF4-FFF2-40B4-BE49-F238E27FC236}">
              <a16:creationId xmlns:a16="http://schemas.microsoft.com/office/drawing/2014/main" id="{00000000-0008-0000-0300-0000C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70" name="Picture 34" descr="LogoOnLight">
          <a:extLst>
            <a:ext uri="{FF2B5EF4-FFF2-40B4-BE49-F238E27FC236}">
              <a16:creationId xmlns:a16="http://schemas.microsoft.com/office/drawing/2014/main" id="{00000000-0008-0000-0300-0000C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71" name="Picture 34" descr="LogoOnLight">
          <a:extLst>
            <a:ext uri="{FF2B5EF4-FFF2-40B4-BE49-F238E27FC236}">
              <a16:creationId xmlns:a16="http://schemas.microsoft.com/office/drawing/2014/main" id="{00000000-0008-0000-0300-0000C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72" name="Picture 34" descr="LogoOnLight">
          <a:extLst>
            <a:ext uri="{FF2B5EF4-FFF2-40B4-BE49-F238E27FC236}">
              <a16:creationId xmlns:a16="http://schemas.microsoft.com/office/drawing/2014/main" id="{00000000-0008-0000-0300-0000C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73" name="Picture 34" descr="LogoOnLight">
          <a:extLst>
            <a:ext uri="{FF2B5EF4-FFF2-40B4-BE49-F238E27FC236}">
              <a16:creationId xmlns:a16="http://schemas.microsoft.com/office/drawing/2014/main" id="{00000000-0008-0000-0300-0000C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74" name="Picture 34" descr="LogoOnLight">
          <a:extLst>
            <a:ext uri="{FF2B5EF4-FFF2-40B4-BE49-F238E27FC236}">
              <a16:creationId xmlns:a16="http://schemas.microsoft.com/office/drawing/2014/main" id="{00000000-0008-0000-0300-0000C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75" name="Picture 34" descr="LogoOnLight">
          <a:extLst>
            <a:ext uri="{FF2B5EF4-FFF2-40B4-BE49-F238E27FC236}">
              <a16:creationId xmlns:a16="http://schemas.microsoft.com/office/drawing/2014/main" id="{00000000-0008-0000-0300-0000C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76" name="Picture 34" descr="LogoOnLight">
          <a:extLst>
            <a:ext uri="{FF2B5EF4-FFF2-40B4-BE49-F238E27FC236}">
              <a16:creationId xmlns:a16="http://schemas.microsoft.com/office/drawing/2014/main" id="{00000000-0008-0000-0300-0000D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77" name="Picture 34" descr="LogoOnLight">
          <a:extLst>
            <a:ext uri="{FF2B5EF4-FFF2-40B4-BE49-F238E27FC236}">
              <a16:creationId xmlns:a16="http://schemas.microsoft.com/office/drawing/2014/main" id="{00000000-0008-0000-0300-0000D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78" name="Picture 34" descr="LogoOnLight">
          <a:extLst>
            <a:ext uri="{FF2B5EF4-FFF2-40B4-BE49-F238E27FC236}">
              <a16:creationId xmlns:a16="http://schemas.microsoft.com/office/drawing/2014/main" id="{00000000-0008-0000-0300-0000D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79" name="Picture 34" descr="LogoOnLight">
          <a:extLst>
            <a:ext uri="{FF2B5EF4-FFF2-40B4-BE49-F238E27FC236}">
              <a16:creationId xmlns:a16="http://schemas.microsoft.com/office/drawing/2014/main" id="{00000000-0008-0000-0300-0000D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80" name="Picture 34" descr="LogoOnLight">
          <a:extLst>
            <a:ext uri="{FF2B5EF4-FFF2-40B4-BE49-F238E27FC236}">
              <a16:creationId xmlns:a16="http://schemas.microsoft.com/office/drawing/2014/main" id="{00000000-0008-0000-0300-0000D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81" name="Picture 34" descr="LogoOnLight">
          <a:extLst>
            <a:ext uri="{FF2B5EF4-FFF2-40B4-BE49-F238E27FC236}">
              <a16:creationId xmlns:a16="http://schemas.microsoft.com/office/drawing/2014/main" id="{00000000-0008-0000-0300-0000D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982" name="Picture 34" descr="LogoOnLight">
          <a:extLst>
            <a:ext uri="{FF2B5EF4-FFF2-40B4-BE49-F238E27FC236}">
              <a16:creationId xmlns:a16="http://schemas.microsoft.com/office/drawing/2014/main" id="{00000000-0008-0000-0300-0000D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218</xdr:row>
      <xdr:rowOff>0</xdr:rowOff>
    </xdr:from>
    <xdr:ext cx="0" cy="552450"/>
    <xdr:pic>
      <xdr:nvPicPr>
        <xdr:cNvPr id="983" name="Picture 34" descr="LogoOnLight">
          <a:extLst>
            <a:ext uri="{FF2B5EF4-FFF2-40B4-BE49-F238E27FC236}">
              <a16:creationId xmlns:a16="http://schemas.microsoft.com/office/drawing/2014/main" id="{00000000-0008-0000-0300-0000D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158750"/>
    <xdr:pic>
      <xdr:nvPicPr>
        <xdr:cNvPr id="984" name="Picture 4" descr="LogoOnLight">
          <a:extLst>
            <a:ext uri="{FF2B5EF4-FFF2-40B4-BE49-F238E27FC236}">
              <a16:creationId xmlns:a16="http://schemas.microsoft.com/office/drawing/2014/main" id="{00000000-0008-0000-0300-0000D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6300"/>
    <xdr:pic>
      <xdr:nvPicPr>
        <xdr:cNvPr id="985" name="Picture 4" descr="LogoOnLight">
          <a:extLst>
            <a:ext uri="{FF2B5EF4-FFF2-40B4-BE49-F238E27FC236}">
              <a16:creationId xmlns:a16="http://schemas.microsoft.com/office/drawing/2014/main" id="{00000000-0008-0000-0300-0000D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0585"/>
    <xdr:pic>
      <xdr:nvPicPr>
        <xdr:cNvPr id="986" name="Picture 4" descr="LogoOnLight">
          <a:extLst>
            <a:ext uri="{FF2B5EF4-FFF2-40B4-BE49-F238E27FC236}">
              <a16:creationId xmlns:a16="http://schemas.microsoft.com/office/drawing/2014/main" id="{00000000-0008-0000-0300-0000D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0585"/>
    <xdr:pic>
      <xdr:nvPicPr>
        <xdr:cNvPr id="987" name="Picture 4" descr="LogoOnLight">
          <a:extLst>
            <a:ext uri="{FF2B5EF4-FFF2-40B4-BE49-F238E27FC236}">
              <a16:creationId xmlns:a16="http://schemas.microsoft.com/office/drawing/2014/main" id="{00000000-0008-0000-0300-0000D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2490"/>
    <xdr:pic>
      <xdr:nvPicPr>
        <xdr:cNvPr id="988" name="Picture 4" descr="LogoOnLight">
          <a:extLst>
            <a:ext uri="{FF2B5EF4-FFF2-40B4-BE49-F238E27FC236}">
              <a16:creationId xmlns:a16="http://schemas.microsoft.com/office/drawing/2014/main" id="{00000000-0008-0000-0300-0000D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218</xdr:row>
      <xdr:rowOff>0</xdr:rowOff>
    </xdr:from>
    <xdr:ext cx="0" cy="158750"/>
    <xdr:pic>
      <xdr:nvPicPr>
        <xdr:cNvPr id="989" name="Picture 4" descr="LogoOnLight">
          <a:extLst>
            <a:ext uri="{FF2B5EF4-FFF2-40B4-BE49-F238E27FC236}">
              <a16:creationId xmlns:a16="http://schemas.microsoft.com/office/drawing/2014/main" id="{00000000-0008-0000-0300-0000D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982075"/>
          <a:ext cx="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218</xdr:row>
      <xdr:rowOff>0</xdr:rowOff>
    </xdr:from>
    <xdr:ext cx="0" cy="158750"/>
    <xdr:pic>
      <xdr:nvPicPr>
        <xdr:cNvPr id="990" name="Picture 4" descr="LogoOnLight">
          <a:extLst>
            <a:ext uri="{FF2B5EF4-FFF2-40B4-BE49-F238E27FC236}">
              <a16:creationId xmlns:a16="http://schemas.microsoft.com/office/drawing/2014/main" id="{00000000-0008-0000-0300-0000D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982075"/>
          <a:ext cx="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158750"/>
    <xdr:pic>
      <xdr:nvPicPr>
        <xdr:cNvPr id="991" name="Picture 4" descr="LogoOnLight">
          <a:extLst>
            <a:ext uri="{FF2B5EF4-FFF2-40B4-BE49-F238E27FC236}">
              <a16:creationId xmlns:a16="http://schemas.microsoft.com/office/drawing/2014/main" id="{00000000-0008-0000-0300-0000D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6300"/>
    <xdr:pic>
      <xdr:nvPicPr>
        <xdr:cNvPr id="992" name="Picture 4" descr="LogoOnLight">
          <a:extLst>
            <a:ext uri="{FF2B5EF4-FFF2-40B4-BE49-F238E27FC236}">
              <a16:creationId xmlns:a16="http://schemas.microsoft.com/office/drawing/2014/main" id="{00000000-0008-0000-0300-0000E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0585"/>
    <xdr:pic>
      <xdr:nvPicPr>
        <xdr:cNvPr id="993" name="Picture 4" descr="LogoOnLight">
          <a:extLst>
            <a:ext uri="{FF2B5EF4-FFF2-40B4-BE49-F238E27FC236}">
              <a16:creationId xmlns:a16="http://schemas.microsoft.com/office/drawing/2014/main" id="{00000000-0008-0000-0300-0000E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0585"/>
    <xdr:pic>
      <xdr:nvPicPr>
        <xdr:cNvPr id="994" name="Picture 4" descr="LogoOnLight">
          <a:extLst>
            <a:ext uri="{FF2B5EF4-FFF2-40B4-BE49-F238E27FC236}">
              <a16:creationId xmlns:a16="http://schemas.microsoft.com/office/drawing/2014/main" id="{00000000-0008-0000-0300-0000E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2490"/>
    <xdr:pic>
      <xdr:nvPicPr>
        <xdr:cNvPr id="995" name="Picture 4" descr="LogoOnLight">
          <a:extLst>
            <a:ext uri="{FF2B5EF4-FFF2-40B4-BE49-F238E27FC236}">
              <a16:creationId xmlns:a16="http://schemas.microsoft.com/office/drawing/2014/main" id="{00000000-0008-0000-0300-0000E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6300"/>
    <xdr:pic>
      <xdr:nvPicPr>
        <xdr:cNvPr id="996" name="Picture 4" descr="LogoOnLight">
          <a:extLst>
            <a:ext uri="{FF2B5EF4-FFF2-40B4-BE49-F238E27FC236}">
              <a16:creationId xmlns:a16="http://schemas.microsoft.com/office/drawing/2014/main" id="{00000000-0008-0000-0300-0000E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0585"/>
    <xdr:pic>
      <xdr:nvPicPr>
        <xdr:cNvPr id="997" name="Picture 4" descr="LogoOnLight">
          <a:extLst>
            <a:ext uri="{FF2B5EF4-FFF2-40B4-BE49-F238E27FC236}">
              <a16:creationId xmlns:a16="http://schemas.microsoft.com/office/drawing/2014/main" id="{00000000-0008-0000-0300-0000E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218</xdr:row>
      <xdr:rowOff>0</xdr:rowOff>
    </xdr:from>
    <xdr:ext cx="0" cy="870585"/>
    <xdr:pic>
      <xdr:nvPicPr>
        <xdr:cNvPr id="998" name="Picture 4" descr="LogoOnLight">
          <a:extLst>
            <a:ext uri="{FF2B5EF4-FFF2-40B4-BE49-F238E27FC236}">
              <a16:creationId xmlns:a16="http://schemas.microsoft.com/office/drawing/2014/main" id="{00000000-0008-0000-03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999" name="Picture 34" descr="LogoOnLight">
          <a:extLst>
            <a:ext uri="{FF2B5EF4-FFF2-40B4-BE49-F238E27FC236}">
              <a16:creationId xmlns:a16="http://schemas.microsoft.com/office/drawing/2014/main" id="{00000000-0008-0000-03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00" name="Picture 34" descr="LogoOnLight">
          <a:extLst>
            <a:ext uri="{FF2B5EF4-FFF2-40B4-BE49-F238E27FC236}">
              <a16:creationId xmlns:a16="http://schemas.microsoft.com/office/drawing/2014/main" id="{00000000-0008-0000-03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01" name="Picture 34" descr="LogoOnLight">
          <a:extLst>
            <a:ext uri="{FF2B5EF4-FFF2-40B4-BE49-F238E27FC236}">
              <a16:creationId xmlns:a16="http://schemas.microsoft.com/office/drawing/2014/main" id="{00000000-0008-0000-03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02" name="Picture 34" descr="LogoOnLight">
          <a:extLst>
            <a:ext uri="{FF2B5EF4-FFF2-40B4-BE49-F238E27FC236}">
              <a16:creationId xmlns:a16="http://schemas.microsoft.com/office/drawing/2014/main" id="{00000000-0008-0000-03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03" name="Picture 34" descr="LogoOnLight">
          <a:extLst>
            <a:ext uri="{FF2B5EF4-FFF2-40B4-BE49-F238E27FC236}">
              <a16:creationId xmlns:a16="http://schemas.microsoft.com/office/drawing/2014/main" id="{00000000-0008-0000-03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04" name="Picture 34" descr="LogoOnLight">
          <a:extLst>
            <a:ext uri="{FF2B5EF4-FFF2-40B4-BE49-F238E27FC236}">
              <a16:creationId xmlns:a16="http://schemas.microsoft.com/office/drawing/2014/main" id="{00000000-0008-0000-03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207</xdr:row>
      <xdr:rowOff>704850</xdr:rowOff>
    </xdr:from>
    <xdr:ext cx="0" cy="552450"/>
    <xdr:pic>
      <xdr:nvPicPr>
        <xdr:cNvPr id="1005" name="Picture 34" descr="LogoOnLight">
          <a:extLst>
            <a:ext uri="{FF2B5EF4-FFF2-40B4-BE49-F238E27FC236}">
              <a16:creationId xmlns:a16="http://schemas.microsoft.com/office/drawing/2014/main" id="{00000000-0008-0000-03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207</xdr:row>
      <xdr:rowOff>704850</xdr:rowOff>
    </xdr:from>
    <xdr:ext cx="0" cy="552450"/>
    <xdr:pic>
      <xdr:nvPicPr>
        <xdr:cNvPr id="1006" name="Picture 34" descr="LogoOnLight">
          <a:extLst>
            <a:ext uri="{FF2B5EF4-FFF2-40B4-BE49-F238E27FC236}">
              <a16:creationId xmlns:a16="http://schemas.microsoft.com/office/drawing/2014/main" id="{00000000-0008-0000-03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07" name="Picture 34" descr="LogoOnLight">
          <a:extLst>
            <a:ext uri="{FF2B5EF4-FFF2-40B4-BE49-F238E27FC236}">
              <a16:creationId xmlns:a16="http://schemas.microsoft.com/office/drawing/2014/main" id="{00000000-0008-0000-03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08" name="Picture 34" descr="LogoOnLight">
          <a:extLst>
            <a:ext uri="{FF2B5EF4-FFF2-40B4-BE49-F238E27FC236}">
              <a16:creationId xmlns:a16="http://schemas.microsoft.com/office/drawing/2014/main" id="{00000000-0008-0000-03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09" name="Picture 34" descr="LogoOnLight">
          <a:extLst>
            <a:ext uri="{FF2B5EF4-FFF2-40B4-BE49-F238E27FC236}">
              <a16:creationId xmlns:a16="http://schemas.microsoft.com/office/drawing/2014/main" id="{00000000-0008-0000-03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10" name="Picture 34" descr="LogoOnLight">
          <a:extLst>
            <a:ext uri="{FF2B5EF4-FFF2-40B4-BE49-F238E27FC236}">
              <a16:creationId xmlns:a16="http://schemas.microsoft.com/office/drawing/2014/main" id="{00000000-0008-0000-0300-0000F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11" name="Picture 34" descr="LogoOnLight">
          <a:extLst>
            <a:ext uri="{FF2B5EF4-FFF2-40B4-BE49-F238E27FC236}">
              <a16:creationId xmlns:a16="http://schemas.microsoft.com/office/drawing/2014/main" id="{00000000-0008-0000-03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12" name="Picture 34" descr="LogoOnLight">
          <a:extLst>
            <a:ext uri="{FF2B5EF4-FFF2-40B4-BE49-F238E27FC236}">
              <a16:creationId xmlns:a16="http://schemas.microsoft.com/office/drawing/2014/main" id="{00000000-0008-0000-03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13" name="Picture 34" descr="LogoOnLight">
          <a:extLst>
            <a:ext uri="{FF2B5EF4-FFF2-40B4-BE49-F238E27FC236}">
              <a16:creationId xmlns:a16="http://schemas.microsoft.com/office/drawing/2014/main" id="{00000000-0008-0000-03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14" name="Picture 34" descr="LogoOnLight">
          <a:extLst>
            <a:ext uri="{FF2B5EF4-FFF2-40B4-BE49-F238E27FC236}">
              <a16:creationId xmlns:a16="http://schemas.microsoft.com/office/drawing/2014/main" id="{00000000-0008-0000-03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15" name="Picture 34" descr="LogoOnLight">
          <a:extLst>
            <a:ext uri="{FF2B5EF4-FFF2-40B4-BE49-F238E27FC236}">
              <a16:creationId xmlns:a16="http://schemas.microsoft.com/office/drawing/2014/main" id="{00000000-0008-0000-03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16" name="Picture 34" descr="LogoOnLight">
          <a:extLst>
            <a:ext uri="{FF2B5EF4-FFF2-40B4-BE49-F238E27FC236}">
              <a16:creationId xmlns:a16="http://schemas.microsoft.com/office/drawing/2014/main" id="{00000000-0008-0000-03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17" name="Picture 34" descr="LogoOnLight">
          <a:extLst>
            <a:ext uri="{FF2B5EF4-FFF2-40B4-BE49-F238E27FC236}">
              <a16:creationId xmlns:a16="http://schemas.microsoft.com/office/drawing/2014/main" id="{00000000-0008-0000-03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18" name="Picture 34" descr="LogoOnLight">
          <a:extLst>
            <a:ext uri="{FF2B5EF4-FFF2-40B4-BE49-F238E27FC236}">
              <a16:creationId xmlns:a16="http://schemas.microsoft.com/office/drawing/2014/main" id="{00000000-0008-0000-03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19" name="Picture 34" descr="LogoOnLight">
          <a:extLst>
            <a:ext uri="{FF2B5EF4-FFF2-40B4-BE49-F238E27FC236}">
              <a16:creationId xmlns:a16="http://schemas.microsoft.com/office/drawing/2014/main" id="{00000000-0008-0000-03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20" name="Picture 34" descr="LogoOnLight">
          <a:extLst>
            <a:ext uri="{FF2B5EF4-FFF2-40B4-BE49-F238E27FC236}">
              <a16:creationId xmlns:a16="http://schemas.microsoft.com/office/drawing/2014/main" id="{00000000-0008-0000-03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21" name="Picture 34" descr="LogoOnLight">
          <a:extLst>
            <a:ext uri="{FF2B5EF4-FFF2-40B4-BE49-F238E27FC236}">
              <a16:creationId xmlns:a16="http://schemas.microsoft.com/office/drawing/2014/main" id="{00000000-0008-0000-03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22" name="Picture 34" descr="LogoOnLight">
          <a:extLst>
            <a:ext uri="{FF2B5EF4-FFF2-40B4-BE49-F238E27FC236}">
              <a16:creationId xmlns:a16="http://schemas.microsoft.com/office/drawing/2014/main" id="{00000000-0008-0000-03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023" name="Picture 34" descr="LogoOnLight">
          <a:extLst>
            <a:ext uri="{FF2B5EF4-FFF2-40B4-BE49-F238E27FC236}">
              <a16:creationId xmlns:a16="http://schemas.microsoft.com/office/drawing/2014/main" id="{00000000-0008-0000-0300-0000F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704850</xdr:rowOff>
    </xdr:from>
    <xdr:ext cx="0" cy="552450"/>
    <xdr:pic>
      <xdr:nvPicPr>
        <xdr:cNvPr id="1024" name="Picture 34" descr="LogoOnLight">
          <a:extLst>
            <a:ext uri="{FF2B5EF4-FFF2-40B4-BE49-F238E27FC236}">
              <a16:creationId xmlns:a16="http://schemas.microsoft.com/office/drawing/2014/main" id="{00000000-0008-0000-03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647700"/>
    <xdr:pic>
      <xdr:nvPicPr>
        <xdr:cNvPr id="1025" name="Picture 4" descr="LogoOnLight">
          <a:extLst>
            <a:ext uri="{FF2B5EF4-FFF2-40B4-BE49-F238E27FC236}">
              <a16:creationId xmlns:a16="http://schemas.microsoft.com/office/drawing/2014/main" id="{00000000-0008-0000-03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876300"/>
    <xdr:pic>
      <xdr:nvPicPr>
        <xdr:cNvPr id="1026" name="Picture 4" descr="LogoOnLight">
          <a:extLst>
            <a:ext uri="{FF2B5EF4-FFF2-40B4-BE49-F238E27FC236}">
              <a16:creationId xmlns:a16="http://schemas.microsoft.com/office/drawing/2014/main" id="{00000000-0008-0000-03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870585"/>
    <xdr:pic>
      <xdr:nvPicPr>
        <xdr:cNvPr id="1027" name="Picture 4" descr="LogoOnLight">
          <a:extLst>
            <a:ext uri="{FF2B5EF4-FFF2-40B4-BE49-F238E27FC236}">
              <a16:creationId xmlns:a16="http://schemas.microsoft.com/office/drawing/2014/main" id="{00000000-0008-0000-03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870585"/>
    <xdr:pic>
      <xdr:nvPicPr>
        <xdr:cNvPr id="1028" name="Picture 4" descr="LogoOnLight">
          <a:extLst>
            <a:ext uri="{FF2B5EF4-FFF2-40B4-BE49-F238E27FC236}">
              <a16:creationId xmlns:a16="http://schemas.microsoft.com/office/drawing/2014/main" id="{00000000-0008-0000-03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872490"/>
    <xdr:pic>
      <xdr:nvPicPr>
        <xdr:cNvPr id="1029" name="Picture 4" descr="LogoOnLight">
          <a:extLst>
            <a:ext uri="{FF2B5EF4-FFF2-40B4-BE49-F238E27FC236}">
              <a16:creationId xmlns:a16="http://schemas.microsoft.com/office/drawing/2014/main" id="{00000000-0008-0000-03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207</xdr:row>
      <xdr:rowOff>304800</xdr:rowOff>
    </xdr:from>
    <xdr:ext cx="0" cy="647700"/>
    <xdr:pic>
      <xdr:nvPicPr>
        <xdr:cNvPr id="1030" name="Picture 4" descr="LogoOnLight">
          <a:extLst>
            <a:ext uri="{FF2B5EF4-FFF2-40B4-BE49-F238E27FC236}">
              <a16:creationId xmlns:a16="http://schemas.microsoft.com/office/drawing/2014/main" id="{00000000-0008-0000-03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207</xdr:row>
      <xdr:rowOff>304800</xdr:rowOff>
    </xdr:from>
    <xdr:ext cx="0" cy="647700"/>
    <xdr:pic>
      <xdr:nvPicPr>
        <xdr:cNvPr id="1031" name="Picture 4" descr="LogoOnLight">
          <a:extLst>
            <a:ext uri="{FF2B5EF4-FFF2-40B4-BE49-F238E27FC236}">
              <a16:creationId xmlns:a16="http://schemas.microsoft.com/office/drawing/2014/main" id="{00000000-0008-0000-03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647700"/>
    <xdr:pic>
      <xdr:nvPicPr>
        <xdr:cNvPr id="1032" name="Picture 4" descr="LogoOnLight">
          <a:extLst>
            <a:ext uri="{FF2B5EF4-FFF2-40B4-BE49-F238E27FC236}">
              <a16:creationId xmlns:a16="http://schemas.microsoft.com/office/drawing/2014/main" id="{00000000-0008-0000-03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876300"/>
    <xdr:pic>
      <xdr:nvPicPr>
        <xdr:cNvPr id="1033" name="Picture 4" descr="LogoOnLight">
          <a:extLst>
            <a:ext uri="{FF2B5EF4-FFF2-40B4-BE49-F238E27FC236}">
              <a16:creationId xmlns:a16="http://schemas.microsoft.com/office/drawing/2014/main" id="{00000000-0008-0000-03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870585"/>
    <xdr:pic>
      <xdr:nvPicPr>
        <xdr:cNvPr id="1034" name="Picture 4" descr="LogoOnLight">
          <a:extLst>
            <a:ext uri="{FF2B5EF4-FFF2-40B4-BE49-F238E27FC236}">
              <a16:creationId xmlns:a16="http://schemas.microsoft.com/office/drawing/2014/main" id="{00000000-0008-0000-03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870585"/>
    <xdr:pic>
      <xdr:nvPicPr>
        <xdr:cNvPr id="1035" name="Picture 4" descr="LogoOnLight">
          <a:extLst>
            <a:ext uri="{FF2B5EF4-FFF2-40B4-BE49-F238E27FC236}">
              <a16:creationId xmlns:a16="http://schemas.microsoft.com/office/drawing/2014/main" id="{00000000-0008-0000-03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304800</xdr:rowOff>
    </xdr:from>
    <xdr:ext cx="0" cy="872490"/>
    <xdr:pic>
      <xdr:nvPicPr>
        <xdr:cNvPr id="1036" name="Picture 4" descr="LogoOnLight">
          <a:extLst>
            <a:ext uri="{FF2B5EF4-FFF2-40B4-BE49-F238E27FC236}">
              <a16:creationId xmlns:a16="http://schemas.microsoft.com/office/drawing/2014/main" id="{00000000-0008-0000-0300-00000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6300"/>
    <xdr:pic>
      <xdr:nvPicPr>
        <xdr:cNvPr id="1037" name="Picture 4" descr="LogoOnLight">
          <a:extLst>
            <a:ext uri="{FF2B5EF4-FFF2-40B4-BE49-F238E27FC236}">
              <a16:creationId xmlns:a16="http://schemas.microsoft.com/office/drawing/2014/main" id="{00000000-0008-0000-03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0585"/>
    <xdr:pic>
      <xdr:nvPicPr>
        <xdr:cNvPr id="1038" name="Picture 4" descr="LogoOnLight">
          <a:extLst>
            <a:ext uri="{FF2B5EF4-FFF2-40B4-BE49-F238E27FC236}">
              <a16:creationId xmlns:a16="http://schemas.microsoft.com/office/drawing/2014/main" id="{00000000-0008-0000-0300-00000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0585"/>
    <xdr:pic>
      <xdr:nvPicPr>
        <xdr:cNvPr id="1039" name="Picture 4" descr="LogoOnLight">
          <a:extLst>
            <a:ext uri="{FF2B5EF4-FFF2-40B4-BE49-F238E27FC236}">
              <a16:creationId xmlns:a16="http://schemas.microsoft.com/office/drawing/2014/main" id="{00000000-0008-0000-0300-00000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40" name="Picture 34" descr="LogoOnLight">
          <a:extLst>
            <a:ext uri="{FF2B5EF4-FFF2-40B4-BE49-F238E27FC236}">
              <a16:creationId xmlns:a16="http://schemas.microsoft.com/office/drawing/2014/main" id="{00000000-0008-0000-03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41" name="Picture 34" descr="LogoOnLight">
          <a:extLst>
            <a:ext uri="{FF2B5EF4-FFF2-40B4-BE49-F238E27FC236}">
              <a16:creationId xmlns:a16="http://schemas.microsoft.com/office/drawing/2014/main" id="{00000000-0008-0000-0300-00001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42" name="Picture 34" descr="LogoOnLight">
          <a:extLst>
            <a:ext uri="{FF2B5EF4-FFF2-40B4-BE49-F238E27FC236}">
              <a16:creationId xmlns:a16="http://schemas.microsoft.com/office/drawing/2014/main" id="{00000000-0008-0000-0300-00001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43" name="Picture 34" descr="LogoOnLight">
          <a:extLst>
            <a:ext uri="{FF2B5EF4-FFF2-40B4-BE49-F238E27FC236}">
              <a16:creationId xmlns:a16="http://schemas.microsoft.com/office/drawing/2014/main" id="{00000000-0008-0000-0300-00001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44" name="Picture 34" descr="LogoOnLight">
          <a:extLst>
            <a:ext uri="{FF2B5EF4-FFF2-40B4-BE49-F238E27FC236}">
              <a16:creationId xmlns:a16="http://schemas.microsoft.com/office/drawing/2014/main" id="{00000000-0008-0000-0300-00001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45" name="Picture 34" descr="LogoOnLight">
          <a:extLst>
            <a:ext uri="{FF2B5EF4-FFF2-40B4-BE49-F238E27FC236}">
              <a16:creationId xmlns:a16="http://schemas.microsoft.com/office/drawing/2014/main" id="{00000000-0008-0000-0300-00001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046" name="Picture 34" descr="LogoOnLight">
          <a:extLst>
            <a:ext uri="{FF2B5EF4-FFF2-40B4-BE49-F238E27FC236}">
              <a16:creationId xmlns:a16="http://schemas.microsoft.com/office/drawing/2014/main" id="{00000000-0008-0000-0300-00001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047" name="Picture 34" descr="LogoOnLight">
          <a:extLst>
            <a:ext uri="{FF2B5EF4-FFF2-40B4-BE49-F238E27FC236}">
              <a16:creationId xmlns:a16="http://schemas.microsoft.com/office/drawing/2014/main" id="{00000000-0008-0000-0300-00001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048" name="Picture 34" descr="LogoOnLight">
          <a:extLst>
            <a:ext uri="{FF2B5EF4-FFF2-40B4-BE49-F238E27FC236}">
              <a16:creationId xmlns:a16="http://schemas.microsoft.com/office/drawing/2014/main" id="{00000000-0008-0000-0300-00001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49" name="Picture 34" descr="LogoOnLight">
          <a:extLst>
            <a:ext uri="{FF2B5EF4-FFF2-40B4-BE49-F238E27FC236}">
              <a16:creationId xmlns:a16="http://schemas.microsoft.com/office/drawing/2014/main" id="{00000000-0008-0000-0300-00001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50" name="Picture 34" descr="LogoOnLight">
          <a:extLst>
            <a:ext uri="{FF2B5EF4-FFF2-40B4-BE49-F238E27FC236}">
              <a16:creationId xmlns:a16="http://schemas.microsoft.com/office/drawing/2014/main" id="{00000000-0008-0000-0300-00001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51" name="Picture 34" descr="LogoOnLight">
          <a:extLst>
            <a:ext uri="{FF2B5EF4-FFF2-40B4-BE49-F238E27FC236}">
              <a16:creationId xmlns:a16="http://schemas.microsoft.com/office/drawing/2014/main" id="{00000000-0008-0000-0300-00001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52" name="Picture 34" descr="LogoOnLight">
          <a:extLst>
            <a:ext uri="{FF2B5EF4-FFF2-40B4-BE49-F238E27FC236}">
              <a16:creationId xmlns:a16="http://schemas.microsoft.com/office/drawing/2014/main" id="{00000000-0008-0000-0300-00001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53" name="Picture 34" descr="LogoOnLight">
          <a:extLst>
            <a:ext uri="{FF2B5EF4-FFF2-40B4-BE49-F238E27FC236}">
              <a16:creationId xmlns:a16="http://schemas.microsoft.com/office/drawing/2014/main" id="{00000000-0008-0000-0300-00001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54" name="Picture 34" descr="LogoOnLight">
          <a:extLst>
            <a:ext uri="{FF2B5EF4-FFF2-40B4-BE49-F238E27FC236}">
              <a16:creationId xmlns:a16="http://schemas.microsoft.com/office/drawing/2014/main" id="{00000000-0008-0000-0300-00001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55" name="Picture 34" descr="LogoOnLight">
          <a:extLst>
            <a:ext uri="{FF2B5EF4-FFF2-40B4-BE49-F238E27FC236}">
              <a16:creationId xmlns:a16="http://schemas.microsoft.com/office/drawing/2014/main" id="{00000000-0008-0000-0300-00001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56" name="Picture 34" descr="LogoOnLight">
          <a:extLst>
            <a:ext uri="{FF2B5EF4-FFF2-40B4-BE49-F238E27FC236}">
              <a16:creationId xmlns:a16="http://schemas.microsoft.com/office/drawing/2014/main" id="{00000000-0008-0000-0300-00002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57" name="Picture 34" descr="LogoOnLight">
          <a:extLst>
            <a:ext uri="{FF2B5EF4-FFF2-40B4-BE49-F238E27FC236}">
              <a16:creationId xmlns:a16="http://schemas.microsoft.com/office/drawing/2014/main" id="{00000000-0008-0000-0300-00002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58" name="Picture 34" descr="LogoOnLight">
          <a:extLst>
            <a:ext uri="{FF2B5EF4-FFF2-40B4-BE49-F238E27FC236}">
              <a16:creationId xmlns:a16="http://schemas.microsoft.com/office/drawing/2014/main" id="{00000000-0008-0000-0300-00002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59" name="Picture 34" descr="LogoOnLight">
          <a:extLst>
            <a:ext uri="{FF2B5EF4-FFF2-40B4-BE49-F238E27FC236}">
              <a16:creationId xmlns:a16="http://schemas.microsoft.com/office/drawing/2014/main" id="{00000000-0008-0000-0300-00002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60" name="Picture 34" descr="LogoOnLight">
          <a:extLst>
            <a:ext uri="{FF2B5EF4-FFF2-40B4-BE49-F238E27FC236}">
              <a16:creationId xmlns:a16="http://schemas.microsoft.com/office/drawing/2014/main" id="{00000000-0008-0000-0300-00002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61" name="Picture 34" descr="LogoOnLight">
          <a:extLst>
            <a:ext uri="{FF2B5EF4-FFF2-40B4-BE49-F238E27FC236}">
              <a16:creationId xmlns:a16="http://schemas.microsoft.com/office/drawing/2014/main" id="{00000000-0008-0000-0300-00002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62" name="Picture 34" descr="LogoOnLight">
          <a:extLst>
            <a:ext uri="{FF2B5EF4-FFF2-40B4-BE49-F238E27FC236}">
              <a16:creationId xmlns:a16="http://schemas.microsoft.com/office/drawing/2014/main" id="{00000000-0008-0000-0300-00002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63" name="Picture 34" descr="LogoOnLight">
          <a:extLst>
            <a:ext uri="{FF2B5EF4-FFF2-40B4-BE49-F238E27FC236}">
              <a16:creationId xmlns:a16="http://schemas.microsoft.com/office/drawing/2014/main" id="{00000000-0008-0000-0300-00002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64" name="Picture 34" descr="LogoOnLight">
          <a:extLst>
            <a:ext uri="{FF2B5EF4-FFF2-40B4-BE49-F238E27FC236}">
              <a16:creationId xmlns:a16="http://schemas.microsoft.com/office/drawing/2014/main" id="{00000000-0008-0000-0300-00002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065" name="Picture 34" descr="LogoOnLight">
          <a:extLst>
            <a:ext uri="{FF2B5EF4-FFF2-40B4-BE49-F238E27FC236}">
              <a16:creationId xmlns:a16="http://schemas.microsoft.com/office/drawing/2014/main" id="{00000000-0008-0000-0300-00002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066" name="Picture 34" descr="LogoOnLight">
          <a:extLst>
            <a:ext uri="{FF2B5EF4-FFF2-40B4-BE49-F238E27FC236}">
              <a16:creationId xmlns:a16="http://schemas.microsoft.com/office/drawing/2014/main" id="{00000000-0008-0000-0300-00002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6300"/>
    <xdr:pic>
      <xdr:nvPicPr>
        <xdr:cNvPr id="1067" name="Picture 4" descr="LogoOnLight">
          <a:extLst>
            <a:ext uri="{FF2B5EF4-FFF2-40B4-BE49-F238E27FC236}">
              <a16:creationId xmlns:a16="http://schemas.microsoft.com/office/drawing/2014/main" id="{00000000-0008-0000-0300-00002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068" name="Picture 4" descr="LogoOnLight">
          <a:extLst>
            <a:ext uri="{FF2B5EF4-FFF2-40B4-BE49-F238E27FC236}">
              <a16:creationId xmlns:a16="http://schemas.microsoft.com/office/drawing/2014/main" id="{00000000-0008-0000-0300-00002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069" name="Picture 4" descr="LogoOnLight">
          <a:extLst>
            <a:ext uri="{FF2B5EF4-FFF2-40B4-BE49-F238E27FC236}">
              <a16:creationId xmlns:a16="http://schemas.microsoft.com/office/drawing/2014/main" id="{00000000-0008-0000-0300-00002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70" name="Picture 34" descr="LogoOnLight">
          <a:extLst>
            <a:ext uri="{FF2B5EF4-FFF2-40B4-BE49-F238E27FC236}">
              <a16:creationId xmlns:a16="http://schemas.microsoft.com/office/drawing/2014/main" id="{00000000-0008-0000-0300-00002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71" name="Picture 34" descr="LogoOnLight">
          <a:extLst>
            <a:ext uri="{FF2B5EF4-FFF2-40B4-BE49-F238E27FC236}">
              <a16:creationId xmlns:a16="http://schemas.microsoft.com/office/drawing/2014/main" id="{00000000-0008-0000-0300-00002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72" name="Picture 34" descr="LogoOnLight">
          <a:extLst>
            <a:ext uri="{FF2B5EF4-FFF2-40B4-BE49-F238E27FC236}">
              <a16:creationId xmlns:a16="http://schemas.microsoft.com/office/drawing/2014/main" id="{00000000-0008-0000-0300-00003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73" name="Picture 34" descr="LogoOnLight">
          <a:extLst>
            <a:ext uri="{FF2B5EF4-FFF2-40B4-BE49-F238E27FC236}">
              <a16:creationId xmlns:a16="http://schemas.microsoft.com/office/drawing/2014/main" id="{00000000-0008-0000-0300-00003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74" name="Picture 34" descr="LogoOnLight">
          <a:extLst>
            <a:ext uri="{FF2B5EF4-FFF2-40B4-BE49-F238E27FC236}">
              <a16:creationId xmlns:a16="http://schemas.microsoft.com/office/drawing/2014/main" id="{00000000-0008-0000-0300-00003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75" name="Picture 34" descr="LogoOnLight">
          <a:extLst>
            <a:ext uri="{FF2B5EF4-FFF2-40B4-BE49-F238E27FC236}">
              <a16:creationId xmlns:a16="http://schemas.microsoft.com/office/drawing/2014/main" id="{00000000-0008-0000-0300-00003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704850</xdr:rowOff>
    </xdr:from>
    <xdr:ext cx="0" cy="552450"/>
    <xdr:pic>
      <xdr:nvPicPr>
        <xdr:cNvPr id="1076" name="Picture 34" descr="LogoOnLight">
          <a:extLst>
            <a:ext uri="{FF2B5EF4-FFF2-40B4-BE49-F238E27FC236}">
              <a16:creationId xmlns:a16="http://schemas.microsoft.com/office/drawing/2014/main" id="{00000000-0008-0000-0300-00003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704850</xdr:rowOff>
    </xdr:from>
    <xdr:ext cx="0" cy="552450"/>
    <xdr:pic>
      <xdr:nvPicPr>
        <xdr:cNvPr id="1077" name="Picture 34" descr="LogoOnLight">
          <a:extLst>
            <a:ext uri="{FF2B5EF4-FFF2-40B4-BE49-F238E27FC236}">
              <a16:creationId xmlns:a16="http://schemas.microsoft.com/office/drawing/2014/main" id="{00000000-0008-0000-0300-00003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78" name="Picture 34" descr="LogoOnLight">
          <a:extLst>
            <a:ext uri="{FF2B5EF4-FFF2-40B4-BE49-F238E27FC236}">
              <a16:creationId xmlns:a16="http://schemas.microsoft.com/office/drawing/2014/main" id="{00000000-0008-0000-0300-00003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79" name="Picture 34" descr="LogoOnLight">
          <a:extLst>
            <a:ext uri="{FF2B5EF4-FFF2-40B4-BE49-F238E27FC236}">
              <a16:creationId xmlns:a16="http://schemas.microsoft.com/office/drawing/2014/main" id="{00000000-0008-0000-0300-00003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80" name="Picture 34" descr="LogoOnLight">
          <a:extLst>
            <a:ext uri="{FF2B5EF4-FFF2-40B4-BE49-F238E27FC236}">
              <a16:creationId xmlns:a16="http://schemas.microsoft.com/office/drawing/2014/main" id="{00000000-0008-0000-0300-00003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81" name="Picture 34" descr="LogoOnLight">
          <a:extLst>
            <a:ext uri="{FF2B5EF4-FFF2-40B4-BE49-F238E27FC236}">
              <a16:creationId xmlns:a16="http://schemas.microsoft.com/office/drawing/2014/main" id="{00000000-0008-0000-0300-00003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82" name="Picture 34" descr="LogoOnLight">
          <a:extLst>
            <a:ext uri="{FF2B5EF4-FFF2-40B4-BE49-F238E27FC236}">
              <a16:creationId xmlns:a16="http://schemas.microsoft.com/office/drawing/2014/main" id="{00000000-0008-0000-0300-00003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83" name="Picture 34" descr="LogoOnLight">
          <a:extLst>
            <a:ext uri="{FF2B5EF4-FFF2-40B4-BE49-F238E27FC236}">
              <a16:creationId xmlns:a16="http://schemas.microsoft.com/office/drawing/2014/main" id="{00000000-0008-0000-0300-00003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84" name="Picture 34" descr="LogoOnLight">
          <a:extLst>
            <a:ext uri="{FF2B5EF4-FFF2-40B4-BE49-F238E27FC236}">
              <a16:creationId xmlns:a16="http://schemas.microsoft.com/office/drawing/2014/main" id="{00000000-0008-0000-0300-00003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85" name="Picture 34" descr="LogoOnLight">
          <a:extLst>
            <a:ext uri="{FF2B5EF4-FFF2-40B4-BE49-F238E27FC236}">
              <a16:creationId xmlns:a16="http://schemas.microsoft.com/office/drawing/2014/main" id="{00000000-0008-0000-0300-00003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86" name="Picture 34" descr="LogoOnLight">
          <a:extLst>
            <a:ext uri="{FF2B5EF4-FFF2-40B4-BE49-F238E27FC236}">
              <a16:creationId xmlns:a16="http://schemas.microsoft.com/office/drawing/2014/main" id="{00000000-0008-0000-0300-00003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87" name="Picture 34" descr="LogoOnLight">
          <a:extLst>
            <a:ext uri="{FF2B5EF4-FFF2-40B4-BE49-F238E27FC236}">
              <a16:creationId xmlns:a16="http://schemas.microsoft.com/office/drawing/2014/main" id="{00000000-0008-0000-0300-00003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88" name="Picture 34" descr="LogoOnLight">
          <a:extLst>
            <a:ext uri="{FF2B5EF4-FFF2-40B4-BE49-F238E27FC236}">
              <a16:creationId xmlns:a16="http://schemas.microsoft.com/office/drawing/2014/main" id="{00000000-0008-0000-0300-00004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89" name="Picture 34" descr="LogoOnLight">
          <a:extLst>
            <a:ext uri="{FF2B5EF4-FFF2-40B4-BE49-F238E27FC236}">
              <a16:creationId xmlns:a16="http://schemas.microsoft.com/office/drawing/2014/main" id="{00000000-0008-0000-0300-00004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90" name="Picture 34" descr="LogoOnLight">
          <a:extLst>
            <a:ext uri="{FF2B5EF4-FFF2-40B4-BE49-F238E27FC236}">
              <a16:creationId xmlns:a16="http://schemas.microsoft.com/office/drawing/2014/main" id="{00000000-0008-0000-0300-00004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91" name="Picture 34" descr="LogoOnLight">
          <a:extLst>
            <a:ext uri="{FF2B5EF4-FFF2-40B4-BE49-F238E27FC236}">
              <a16:creationId xmlns:a16="http://schemas.microsoft.com/office/drawing/2014/main" id="{00000000-0008-0000-0300-00004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92" name="Picture 34" descr="LogoOnLight">
          <a:extLst>
            <a:ext uri="{FF2B5EF4-FFF2-40B4-BE49-F238E27FC236}">
              <a16:creationId xmlns:a16="http://schemas.microsoft.com/office/drawing/2014/main" id="{00000000-0008-0000-0300-00004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93" name="Picture 34" descr="LogoOnLight">
          <a:extLst>
            <a:ext uri="{FF2B5EF4-FFF2-40B4-BE49-F238E27FC236}">
              <a16:creationId xmlns:a16="http://schemas.microsoft.com/office/drawing/2014/main" id="{00000000-0008-0000-0300-00004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094" name="Picture 34" descr="LogoOnLight">
          <a:extLst>
            <a:ext uri="{FF2B5EF4-FFF2-40B4-BE49-F238E27FC236}">
              <a16:creationId xmlns:a16="http://schemas.microsoft.com/office/drawing/2014/main" id="{00000000-0008-0000-0300-00004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704850</xdr:rowOff>
    </xdr:from>
    <xdr:ext cx="0" cy="552450"/>
    <xdr:pic>
      <xdr:nvPicPr>
        <xdr:cNvPr id="1095" name="Picture 34" descr="LogoOnLight">
          <a:extLst>
            <a:ext uri="{FF2B5EF4-FFF2-40B4-BE49-F238E27FC236}">
              <a16:creationId xmlns:a16="http://schemas.microsoft.com/office/drawing/2014/main" id="{00000000-0008-0000-0300-00004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647700"/>
    <xdr:pic>
      <xdr:nvPicPr>
        <xdr:cNvPr id="1096" name="Picture 4" descr="LogoOnLight">
          <a:extLst>
            <a:ext uri="{FF2B5EF4-FFF2-40B4-BE49-F238E27FC236}">
              <a16:creationId xmlns:a16="http://schemas.microsoft.com/office/drawing/2014/main" id="{00000000-0008-0000-0300-00004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876300"/>
    <xdr:pic>
      <xdr:nvPicPr>
        <xdr:cNvPr id="1097" name="Picture 4" descr="LogoOnLight">
          <a:extLst>
            <a:ext uri="{FF2B5EF4-FFF2-40B4-BE49-F238E27FC236}">
              <a16:creationId xmlns:a16="http://schemas.microsoft.com/office/drawing/2014/main" id="{00000000-0008-0000-0300-00004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870585"/>
    <xdr:pic>
      <xdr:nvPicPr>
        <xdr:cNvPr id="1098" name="Picture 4" descr="LogoOnLight">
          <a:extLst>
            <a:ext uri="{FF2B5EF4-FFF2-40B4-BE49-F238E27FC236}">
              <a16:creationId xmlns:a16="http://schemas.microsoft.com/office/drawing/2014/main" id="{00000000-0008-0000-0300-00004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870585"/>
    <xdr:pic>
      <xdr:nvPicPr>
        <xdr:cNvPr id="1099" name="Picture 4" descr="LogoOnLight">
          <a:extLst>
            <a:ext uri="{FF2B5EF4-FFF2-40B4-BE49-F238E27FC236}">
              <a16:creationId xmlns:a16="http://schemas.microsoft.com/office/drawing/2014/main" id="{00000000-0008-0000-0300-00004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872490"/>
    <xdr:pic>
      <xdr:nvPicPr>
        <xdr:cNvPr id="1100" name="Picture 4" descr="LogoOnLight">
          <a:extLst>
            <a:ext uri="{FF2B5EF4-FFF2-40B4-BE49-F238E27FC236}">
              <a16:creationId xmlns:a16="http://schemas.microsoft.com/office/drawing/2014/main" id="{00000000-0008-0000-0300-00004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201</xdr:row>
      <xdr:rowOff>304800</xdr:rowOff>
    </xdr:from>
    <xdr:ext cx="0" cy="647700"/>
    <xdr:pic>
      <xdr:nvPicPr>
        <xdr:cNvPr id="1101" name="Picture 4" descr="LogoOnLight">
          <a:extLst>
            <a:ext uri="{FF2B5EF4-FFF2-40B4-BE49-F238E27FC236}">
              <a16:creationId xmlns:a16="http://schemas.microsoft.com/office/drawing/2014/main" id="{00000000-0008-0000-0300-00004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201</xdr:row>
      <xdr:rowOff>304800</xdr:rowOff>
    </xdr:from>
    <xdr:ext cx="0" cy="647700"/>
    <xdr:pic>
      <xdr:nvPicPr>
        <xdr:cNvPr id="1102" name="Picture 4" descr="LogoOnLight">
          <a:extLst>
            <a:ext uri="{FF2B5EF4-FFF2-40B4-BE49-F238E27FC236}">
              <a16:creationId xmlns:a16="http://schemas.microsoft.com/office/drawing/2014/main" id="{00000000-0008-0000-0300-00004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647700"/>
    <xdr:pic>
      <xdr:nvPicPr>
        <xdr:cNvPr id="1103" name="Picture 4" descr="LogoOnLight">
          <a:extLst>
            <a:ext uri="{FF2B5EF4-FFF2-40B4-BE49-F238E27FC236}">
              <a16:creationId xmlns:a16="http://schemas.microsoft.com/office/drawing/2014/main" id="{00000000-0008-0000-0300-00004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876300"/>
    <xdr:pic>
      <xdr:nvPicPr>
        <xdr:cNvPr id="1104" name="Picture 4" descr="LogoOnLight">
          <a:extLst>
            <a:ext uri="{FF2B5EF4-FFF2-40B4-BE49-F238E27FC236}">
              <a16:creationId xmlns:a16="http://schemas.microsoft.com/office/drawing/2014/main" id="{00000000-0008-0000-0300-00005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870585"/>
    <xdr:pic>
      <xdr:nvPicPr>
        <xdr:cNvPr id="1105" name="Picture 4" descr="LogoOnLight">
          <a:extLst>
            <a:ext uri="{FF2B5EF4-FFF2-40B4-BE49-F238E27FC236}">
              <a16:creationId xmlns:a16="http://schemas.microsoft.com/office/drawing/2014/main" id="{00000000-0008-0000-0300-00005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870585"/>
    <xdr:pic>
      <xdr:nvPicPr>
        <xdr:cNvPr id="1106" name="Picture 4" descr="LogoOnLight">
          <a:extLst>
            <a:ext uri="{FF2B5EF4-FFF2-40B4-BE49-F238E27FC236}">
              <a16:creationId xmlns:a16="http://schemas.microsoft.com/office/drawing/2014/main" id="{00000000-0008-0000-0300-00005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304800</xdr:rowOff>
    </xdr:from>
    <xdr:ext cx="0" cy="872490"/>
    <xdr:pic>
      <xdr:nvPicPr>
        <xdr:cNvPr id="1107" name="Picture 4" descr="LogoOnLight">
          <a:extLst>
            <a:ext uri="{FF2B5EF4-FFF2-40B4-BE49-F238E27FC236}">
              <a16:creationId xmlns:a16="http://schemas.microsoft.com/office/drawing/2014/main" id="{00000000-0008-0000-0300-00005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6300"/>
    <xdr:pic>
      <xdr:nvPicPr>
        <xdr:cNvPr id="1108" name="Picture 4" descr="LogoOnLight">
          <a:extLst>
            <a:ext uri="{FF2B5EF4-FFF2-40B4-BE49-F238E27FC236}">
              <a16:creationId xmlns:a16="http://schemas.microsoft.com/office/drawing/2014/main" id="{00000000-0008-0000-0300-00005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109" name="Picture 4" descr="LogoOnLight">
          <a:extLst>
            <a:ext uri="{FF2B5EF4-FFF2-40B4-BE49-F238E27FC236}">
              <a16:creationId xmlns:a16="http://schemas.microsoft.com/office/drawing/2014/main" id="{00000000-0008-0000-0300-00005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110" name="Picture 4" descr="LogoOnLight">
          <a:extLst>
            <a:ext uri="{FF2B5EF4-FFF2-40B4-BE49-F238E27FC236}">
              <a16:creationId xmlns:a16="http://schemas.microsoft.com/office/drawing/2014/main" id="{00000000-0008-0000-0300-00005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11" name="Picture 34" descr="LogoOnLight">
          <a:extLst>
            <a:ext uri="{FF2B5EF4-FFF2-40B4-BE49-F238E27FC236}">
              <a16:creationId xmlns:a16="http://schemas.microsoft.com/office/drawing/2014/main" id="{00000000-0008-0000-0300-00005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12" name="Picture 34" descr="LogoOnLight">
          <a:extLst>
            <a:ext uri="{FF2B5EF4-FFF2-40B4-BE49-F238E27FC236}">
              <a16:creationId xmlns:a16="http://schemas.microsoft.com/office/drawing/2014/main" id="{00000000-0008-0000-0300-00005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13" name="Picture 34" descr="LogoOnLight">
          <a:extLst>
            <a:ext uri="{FF2B5EF4-FFF2-40B4-BE49-F238E27FC236}">
              <a16:creationId xmlns:a16="http://schemas.microsoft.com/office/drawing/2014/main" id="{00000000-0008-0000-0300-00005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14" name="Picture 34" descr="LogoOnLight">
          <a:extLst>
            <a:ext uri="{FF2B5EF4-FFF2-40B4-BE49-F238E27FC236}">
              <a16:creationId xmlns:a16="http://schemas.microsoft.com/office/drawing/2014/main" id="{00000000-0008-0000-0300-00005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15" name="Picture 34" descr="LogoOnLight">
          <a:extLst>
            <a:ext uri="{FF2B5EF4-FFF2-40B4-BE49-F238E27FC236}">
              <a16:creationId xmlns:a16="http://schemas.microsoft.com/office/drawing/2014/main" id="{00000000-0008-0000-0300-00005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16" name="Picture 34" descr="LogoOnLight">
          <a:extLst>
            <a:ext uri="{FF2B5EF4-FFF2-40B4-BE49-F238E27FC236}">
              <a16:creationId xmlns:a16="http://schemas.microsoft.com/office/drawing/2014/main" id="{00000000-0008-0000-0300-00005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17" name="Picture 34" descr="LogoOnLight">
          <a:extLst>
            <a:ext uri="{FF2B5EF4-FFF2-40B4-BE49-F238E27FC236}">
              <a16:creationId xmlns:a16="http://schemas.microsoft.com/office/drawing/2014/main" id="{00000000-0008-0000-0300-00005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18" name="Picture 34" descr="LogoOnLight">
          <a:extLst>
            <a:ext uri="{FF2B5EF4-FFF2-40B4-BE49-F238E27FC236}">
              <a16:creationId xmlns:a16="http://schemas.microsoft.com/office/drawing/2014/main" id="{00000000-0008-0000-0300-00005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19" name="Picture 34" descr="LogoOnLight">
          <a:extLst>
            <a:ext uri="{FF2B5EF4-FFF2-40B4-BE49-F238E27FC236}">
              <a16:creationId xmlns:a16="http://schemas.microsoft.com/office/drawing/2014/main" id="{00000000-0008-0000-0300-00005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20" name="Picture 34" descr="LogoOnLight">
          <a:extLst>
            <a:ext uri="{FF2B5EF4-FFF2-40B4-BE49-F238E27FC236}">
              <a16:creationId xmlns:a16="http://schemas.microsoft.com/office/drawing/2014/main" id="{00000000-0008-0000-0300-00006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21" name="Picture 34" descr="LogoOnLight">
          <a:extLst>
            <a:ext uri="{FF2B5EF4-FFF2-40B4-BE49-F238E27FC236}">
              <a16:creationId xmlns:a16="http://schemas.microsoft.com/office/drawing/2014/main" id="{00000000-0008-0000-0300-00006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22" name="Picture 34" descr="LogoOnLight">
          <a:extLst>
            <a:ext uri="{FF2B5EF4-FFF2-40B4-BE49-F238E27FC236}">
              <a16:creationId xmlns:a16="http://schemas.microsoft.com/office/drawing/2014/main" id="{00000000-0008-0000-0300-00006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23" name="Picture 34" descr="LogoOnLight">
          <a:extLst>
            <a:ext uri="{FF2B5EF4-FFF2-40B4-BE49-F238E27FC236}">
              <a16:creationId xmlns:a16="http://schemas.microsoft.com/office/drawing/2014/main" id="{00000000-0008-0000-0300-00006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24" name="Picture 34" descr="LogoOnLight">
          <a:extLst>
            <a:ext uri="{FF2B5EF4-FFF2-40B4-BE49-F238E27FC236}">
              <a16:creationId xmlns:a16="http://schemas.microsoft.com/office/drawing/2014/main" id="{00000000-0008-0000-0300-00006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25" name="Picture 34" descr="LogoOnLight">
          <a:extLst>
            <a:ext uri="{FF2B5EF4-FFF2-40B4-BE49-F238E27FC236}">
              <a16:creationId xmlns:a16="http://schemas.microsoft.com/office/drawing/2014/main" id="{00000000-0008-0000-0300-00006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26" name="Picture 34" descr="LogoOnLight">
          <a:extLst>
            <a:ext uri="{FF2B5EF4-FFF2-40B4-BE49-F238E27FC236}">
              <a16:creationId xmlns:a16="http://schemas.microsoft.com/office/drawing/2014/main" id="{00000000-0008-0000-0300-00006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27" name="Picture 34" descr="LogoOnLight">
          <a:extLst>
            <a:ext uri="{FF2B5EF4-FFF2-40B4-BE49-F238E27FC236}">
              <a16:creationId xmlns:a16="http://schemas.microsoft.com/office/drawing/2014/main" id="{00000000-0008-0000-0300-00006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28" name="Picture 34" descr="LogoOnLight">
          <a:extLst>
            <a:ext uri="{FF2B5EF4-FFF2-40B4-BE49-F238E27FC236}">
              <a16:creationId xmlns:a16="http://schemas.microsoft.com/office/drawing/2014/main" id="{00000000-0008-0000-0300-00006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29" name="Picture 34" descr="LogoOnLight">
          <a:extLst>
            <a:ext uri="{FF2B5EF4-FFF2-40B4-BE49-F238E27FC236}">
              <a16:creationId xmlns:a16="http://schemas.microsoft.com/office/drawing/2014/main" id="{00000000-0008-0000-0300-00006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30" name="Picture 34" descr="LogoOnLight">
          <a:extLst>
            <a:ext uri="{FF2B5EF4-FFF2-40B4-BE49-F238E27FC236}">
              <a16:creationId xmlns:a16="http://schemas.microsoft.com/office/drawing/2014/main" id="{00000000-0008-0000-0300-00006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31" name="Picture 34" descr="LogoOnLight">
          <a:extLst>
            <a:ext uri="{FF2B5EF4-FFF2-40B4-BE49-F238E27FC236}">
              <a16:creationId xmlns:a16="http://schemas.microsoft.com/office/drawing/2014/main" id="{00000000-0008-0000-0300-00006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32" name="Picture 34" descr="LogoOnLight">
          <a:extLst>
            <a:ext uri="{FF2B5EF4-FFF2-40B4-BE49-F238E27FC236}">
              <a16:creationId xmlns:a16="http://schemas.microsoft.com/office/drawing/2014/main" id="{00000000-0008-0000-0300-00006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133" name="Picture 34" descr="LogoOnLight">
          <a:extLst>
            <a:ext uri="{FF2B5EF4-FFF2-40B4-BE49-F238E27FC236}">
              <a16:creationId xmlns:a16="http://schemas.microsoft.com/office/drawing/2014/main" id="{00000000-0008-0000-0300-00006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134" name="Picture 34" descr="LogoOnLight">
          <a:extLst>
            <a:ext uri="{FF2B5EF4-FFF2-40B4-BE49-F238E27FC236}">
              <a16:creationId xmlns:a16="http://schemas.microsoft.com/office/drawing/2014/main" id="{00000000-0008-0000-03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647700"/>
    <xdr:pic>
      <xdr:nvPicPr>
        <xdr:cNvPr id="1135" name="Picture 4" descr="LogoOnLight">
          <a:extLst>
            <a:ext uri="{FF2B5EF4-FFF2-40B4-BE49-F238E27FC236}">
              <a16:creationId xmlns:a16="http://schemas.microsoft.com/office/drawing/2014/main" id="{00000000-0008-0000-0300-00006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6300"/>
    <xdr:pic>
      <xdr:nvPicPr>
        <xdr:cNvPr id="1136" name="Picture 4" descr="LogoOnLight">
          <a:extLst>
            <a:ext uri="{FF2B5EF4-FFF2-40B4-BE49-F238E27FC236}">
              <a16:creationId xmlns:a16="http://schemas.microsoft.com/office/drawing/2014/main" id="{00000000-0008-0000-0300-00007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0585"/>
    <xdr:pic>
      <xdr:nvPicPr>
        <xdr:cNvPr id="1137" name="Picture 4" descr="LogoOnLight">
          <a:extLst>
            <a:ext uri="{FF2B5EF4-FFF2-40B4-BE49-F238E27FC236}">
              <a16:creationId xmlns:a16="http://schemas.microsoft.com/office/drawing/2014/main" id="{00000000-0008-0000-0300-00007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0585"/>
    <xdr:pic>
      <xdr:nvPicPr>
        <xdr:cNvPr id="1138" name="Picture 4" descr="LogoOnLight">
          <a:extLst>
            <a:ext uri="{FF2B5EF4-FFF2-40B4-BE49-F238E27FC236}">
              <a16:creationId xmlns:a16="http://schemas.microsoft.com/office/drawing/2014/main" id="{00000000-0008-0000-0300-00007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2490"/>
    <xdr:pic>
      <xdr:nvPicPr>
        <xdr:cNvPr id="1139" name="Picture 4" descr="LogoOnLight">
          <a:extLst>
            <a:ext uri="{FF2B5EF4-FFF2-40B4-BE49-F238E27FC236}">
              <a16:creationId xmlns:a16="http://schemas.microsoft.com/office/drawing/2014/main" id="{00000000-0008-0000-0300-00007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207</xdr:row>
      <xdr:rowOff>0</xdr:rowOff>
    </xdr:from>
    <xdr:ext cx="0" cy="647700"/>
    <xdr:pic>
      <xdr:nvPicPr>
        <xdr:cNvPr id="1140" name="Picture 4" descr="LogoOnLight">
          <a:extLst>
            <a:ext uri="{FF2B5EF4-FFF2-40B4-BE49-F238E27FC236}">
              <a16:creationId xmlns:a16="http://schemas.microsoft.com/office/drawing/2014/main" id="{00000000-0008-0000-0300-00007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647700"/>
    <xdr:pic>
      <xdr:nvPicPr>
        <xdr:cNvPr id="1141" name="Picture 4" descr="LogoOnLight">
          <a:extLst>
            <a:ext uri="{FF2B5EF4-FFF2-40B4-BE49-F238E27FC236}">
              <a16:creationId xmlns:a16="http://schemas.microsoft.com/office/drawing/2014/main" id="{00000000-0008-0000-0300-00007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6300"/>
    <xdr:pic>
      <xdr:nvPicPr>
        <xdr:cNvPr id="1142" name="Picture 4" descr="LogoOnLight">
          <a:extLst>
            <a:ext uri="{FF2B5EF4-FFF2-40B4-BE49-F238E27FC236}">
              <a16:creationId xmlns:a16="http://schemas.microsoft.com/office/drawing/2014/main" id="{00000000-0008-0000-0300-00007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0585"/>
    <xdr:pic>
      <xdr:nvPicPr>
        <xdr:cNvPr id="1143" name="Picture 4" descr="LogoOnLight">
          <a:extLst>
            <a:ext uri="{FF2B5EF4-FFF2-40B4-BE49-F238E27FC236}">
              <a16:creationId xmlns:a16="http://schemas.microsoft.com/office/drawing/2014/main" id="{00000000-0008-0000-0300-00007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0585"/>
    <xdr:pic>
      <xdr:nvPicPr>
        <xdr:cNvPr id="1144" name="Picture 4" descr="LogoOnLight">
          <a:extLst>
            <a:ext uri="{FF2B5EF4-FFF2-40B4-BE49-F238E27FC236}">
              <a16:creationId xmlns:a16="http://schemas.microsoft.com/office/drawing/2014/main" id="{00000000-0008-0000-0300-00007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2490"/>
    <xdr:pic>
      <xdr:nvPicPr>
        <xdr:cNvPr id="1145" name="Picture 4" descr="LogoOnLight">
          <a:extLst>
            <a:ext uri="{FF2B5EF4-FFF2-40B4-BE49-F238E27FC236}">
              <a16:creationId xmlns:a16="http://schemas.microsoft.com/office/drawing/2014/main" id="{00000000-0008-0000-0300-00007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6300"/>
    <xdr:pic>
      <xdr:nvPicPr>
        <xdr:cNvPr id="1146" name="Picture 4" descr="LogoOnLight">
          <a:extLst>
            <a:ext uri="{FF2B5EF4-FFF2-40B4-BE49-F238E27FC236}">
              <a16:creationId xmlns:a16="http://schemas.microsoft.com/office/drawing/2014/main" id="{00000000-0008-0000-0300-00007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0585"/>
    <xdr:pic>
      <xdr:nvPicPr>
        <xdr:cNvPr id="1147" name="Picture 4" descr="LogoOnLight">
          <a:extLst>
            <a:ext uri="{FF2B5EF4-FFF2-40B4-BE49-F238E27FC236}">
              <a16:creationId xmlns:a16="http://schemas.microsoft.com/office/drawing/2014/main" id="{00000000-0008-0000-0300-00007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207</xdr:row>
      <xdr:rowOff>0</xdr:rowOff>
    </xdr:from>
    <xdr:ext cx="0" cy="870585"/>
    <xdr:pic>
      <xdr:nvPicPr>
        <xdr:cNvPr id="1148" name="Picture 4" descr="LogoOnLight">
          <a:extLst>
            <a:ext uri="{FF2B5EF4-FFF2-40B4-BE49-F238E27FC236}">
              <a16:creationId xmlns:a16="http://schemas.microsoft.com/office/drawing/2014/main" id="{00000000-0008-0000-0300-00007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149" name="Picture 34" descr="LogoOnLight">
          <a:extLst>
            <a:ext uri="{FF2B5EF4-FFF2-40B4-BE49-F238E27FC236}">
              <a16:creationId xmlns:a16="http://schemas.microsoft.com/office/drawing/2014/main" id="{00000000-0008-0000-0300-00007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150" name="Picture 34" descr="LogoOnLight">
          <a:extLst>
            <a:ext uri="{FF2B5EF4-FFF2-40B4-BE49-F238E27FC236}">
              <a16:creationId xmlns:a16="http://schemas.microsoft.com/office/drawing/2014/main" id="{00000000-0008-0000-0300-00007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151" name="Picture 34" descr="LogoOnLight">
          <a:extLst>
            <a:ext uri="{FF2B5EF4-FFF2-40B4-BE49-F238E27FC236}">
              <a16:creationId xmlns:a16="http://schemas.microsoft.com/office/drawing/2014/main" id="{00000000-0008-0000-0300-00007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152" name="Picture 34" descr="LogoOnLight">
          <a:extLst>
            <a:ext uri="{FF2B5EF4-FFF2-40B4-BE49-F238E27FC236}">
              <a16:creationId xmlns:a16="http://schemas.microsoft.com/office/drawing/2014/main" id="{00000000-0008-0000-0300-00008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53" name="Picture 34" descr="LogoOnLight">
          <a:extLst>
            <a:ext uri="{FF2B5EF4-FFF2-40B4-BE49-F238E27FC236}">
              <a16:creationId xmlns:a16="http://schemas.microsoft.com/office/drawing/2014/main" id="{00000000-0008-0000-0300-00008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54" name="Picture 34" descr="LogoOnLight">
          <a:extLst>
            <a:ext uri="{FF2B5EF4-FFF2-40B4-BE49-F238E27FC236}">
              <a16:creationId xmlns:a16="http://schemas.microsoft.com/office/drawing/2014/main" id="{00000000-0008-0000-0300-00008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55" name="Picture 34" descr="LogoOnLight">
          <a:extLst>
            <a:ext uri="{FF2B5EF4-FFF2-40B4-BE49-F238E27FC236}">
              <a16:creationId xmlns:a16="http://schemas.microsoft.com/office/drawing/2014/main" id="{00000000-0008-0000-0300-00008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56" name="Picture 34" descr="LogoOnLight">
          <a:extLst>
            <a:ext uri="{FF2B5EF4-FFF2-40B4-BE49-F238E27FC236}">
              <a16:creationId xmlns:a16="http://schemas.microsoft.com/office/drawing/2014/main" id="{00000000-0008-0000-0300-00008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57" name="Picture 34" descr="LogoOnLight">
          <a:extLst>
            <a:ext uri="{FF2B5EF4-FFF2-40B4-BE49-F238E27FC236}">
              <a16:creationId xmlns:a16="http://schemas.microsoft.com/office/drawing/2014/main" id="{00000000-0008-0000-0300-00008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58" name="Picture 34" descr="LogoOnLight">
          <a:extLst>
            <a:ext uri="{FF2B5EF4-FFF2-40B4-BE49-F238E27FC236}">
              <a16:creationId xmlns:a16="http://schemas.microsoft.com/office/drawing/2014/main" id="{00000000-0008-0000-0300-00008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59" name="Picture 34" descr="LogoOnLight">
          <a:extLst>
            <a:ext uri="{FF2B5EF4-FFF2-40B4-BE49-F238E27FC236}">
              <a16:creationId xmlns:a16="http://schemas.microsoft.com/office/drawing/2014/main" id="{00000000-0008-0000-0300-00008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60" name="Picture 34" descr="LogoOnLight">
          <a:extLst>
            <a:ext uri="{FF2B5EF4-FFF2-40B4-BE49-F238E27FC236}">
              <a16:creationId xmlns:a16="http://schemas.microsoft.com/office/drawing/2014/main" id="{00000000-0008-0000-0300-00008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61" name="Picture 34" descr="LogoOnLight">
          <a:extLst>
            <a:ext uri="{FF2B5EF4-FFF2-40B4-BE49-F238E27FC236}">
              <a16:creationId xmlns:a16="http://schemas.microsoft.com/office/drawing/2014/main" id="{00000000-0008-0000-0300-00008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62" name="Picture 34" descr="LogoOnLight">
          <a:extLst>
            <a:ext uri="{FF2B5EF4-FFF2-40B4-BE49-F238E27FC236}">
              <a16:creationId xmlns:a16="http://schemas.microsoft.com/office/drawing/2014/main" id="{00000000-0008-0000-0300-00008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63" name="Picture 34" descr="LogoOnLight">
          <a:extLst>
            <a:ext uri="{FF2B5EF4-FFF2-40B4-BE49-F238E27FC236}">
              <a16:creationId xmlns:a16="http://schemas.microsoft.com/office/drawing/2014/main" id="{00000000-0008-0000-0300-00008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64" name="Picture 34" descr="LogoOnLight">
          <a:extLst>
            <a:ext uri="{FF2B5EF4-FFF2-40B4-BE49-F238E27FC236}">
              <a16:creationId xmlns:a16="http://schemas.microsoft.com/office/drawing/2014/main" id="{00000000-0008-0000-0300-00008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65" name="Picture 34" descr="LogoOnLight">
          <a:extLst>
            <a:ext uri="{FF2B5EF4-FFF2-40B4-BE49-F238E27FC236}">
              <a16:creationId xmlns:a16="http://schemas.microsoft.com/office/drawing/2014/main" id="{00000000-0008-0000-0300-00008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66" name="Picture 34" descr="LogoOnLight">
          <a:extLst>
            <a:ext uri="{FF2B5EF4-FFF2-40B4-BE49-F238E27FC236}">
              <a16:creationId xmlns:a16="http://schemas.microsoft.com/office/drawing/2014/main" id="{00000000-0008-0000-0300-00008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67" name="Picture 34" descr="LogoOnLight">
          <a:extLst>
            <a:ext uri="{FF2B5EF4-FFF2-40B4-BE49-F238E27FC236}">
              <a16:creationId xmlns:a16="http://schemas.microsoft.com/office/drawing/2014/main" id="{00000000-0008-0000-0300-00008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68" name="Picture 34" descr="LogoOnLight">
          <a:extLst>
            <a:ext uri="{FF2B5EF4-FFF2-40B4-BE49-F238E27FC236}">
              <a16:creationId xmlns:a16="http://schemas.microsoft.com/office/drawing/2014/main" id="{00000000-0008-0000-0300-00009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69" name="Picture 34" descr="LogoOnLight">
          <a:extLst>
            <a:ext uri="{FF2B5EF4-FFF2-40B4-BE49-F238E27FC236}">
              <a16:creationId xmlns:a16="http://schemas.microsoft.com/office/drawing/2014/main" id="{00000000-0008-0000-0300-00009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70" name="Picture 34" descr="LogoOnLight">
          <a:extLst>
            <a:ext uri="{FF2B5EF4-FFF2-40B4-BE49-F238E27FC236}">
              <a16:creationId xmlns:a16="http://schemas.microsoft.com/office/drawing/2014/main" id="{00000000-0008-0000-0300-00009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71" name="Picture 34" descr="LogoOnLight">
          <a:extLst>
            <a:ext uri="{FF2B5EF4-FFF2-40B4-BE49-F238E27FC236}">
              <a16:creationId xmlns:a16="http://schemas.microsoft.com/office/drawing/2014/main" id="{00000000-0008-0000-0300-00009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72" name="Picture 34" descr="LogoOnLight">
          <a:extLst>
            <a:ext uri="{FF2B5EF4-FFF2-40B4-BE49-F238E27FC236}">
              <a16:creationId xmlns:a16="http://schemas.microsoft.com/office/drawing/2014/main" id="{00000000-0008-0000-03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73" name="Picture 34" descr="LogoOnLight">
          <a:extLst>
            <a:ext uri="{FF2B5EF4-FFF2-40B4-BE49-F238E27FC236}">
              <a16:creationId xmlns:a16="http://schemas.microsoft.com/office/drawing/2014/main" id="{00000000-0008-0000-0300-00009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74" name="Picture 34" descr="LogoOnLight">
          <a:extLst>
            <a:ext uri="{FF2B5EF4-FFF2-40B4-BE49-F238E27FC236}">
              <a16:creationId xmlns:a16="http://schemas.microsoft.com/office/drawing/2014/main" id="{00000000-0008-0000-0300-00009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75" name="Picture 34" descr="LogoOnLight">
          <a:extLst>
            <a:ext uri="{FF2B5EF4-FFF2-40B4-BE49-F238E27FC236}">
              <a16:creationId xmlns:a16="http://schemas.microsoft.com/office/drawing/2014/main" id="{00000000-0008-0000-0300-00009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76" name="Picture 34" descr="LogoOnLight">
          <a:extLst>
            <a:ext uri="{FF2B5EF4-FFF2-40B4-BE49-F238E27FC236}">
              <a16:creationId xmlns:a16="http://schemas.microsoft.com/office/drawing/2014/main" id="{00000000-0008-0000-0300-00009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177" name="Picture 34" descr="LogoOnLight">
          <a:extLst>
            <a:ext uri="{FF2B5EF4-FFF2-40B4-BE49-F238E27FC236}">
              <a16:creationId xmlns:a16="http://schemas.microsoft.com/office/drawing/2014/main" id="{00000000-0008-0000-0300-00009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178" name="Picture 34" descr="LogoOnLight">
          <a:extLst>
            <a:ext uri="{FF2B5EF4-FFF2-40B4-BE49-F238E27FC236}">
              <a16:creationId xmlns:a16="http://schemas.microsoft.com/office/drawing/2014/main" id="{00000000-0008-0000-0300-00009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179" name="Picture 34" descr="LogoOnLight">
          <a:extLst>
            <a:ext uri="{FF2B5EF4-FFF2-40B4-BE49-F238E27FC236}">
              <a16:creationId xmlns:a16="http://schemas.microsoft.com/office/drawing/2014/main" id="{00000000-0008-0000-0300-00009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180" name="Picture 34" descr="LogoOnLight">
          <a:extLst>
            <a:ext uri="{FF2B5EF4-FFF2-40B4-BE49-F238E27FC236}">
              <a16:creationId xmlns:a16="http://schemas.microsoft.com/office/drawing/2014/main" id="{00000000-0008-0000-0300-00009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81" name="Picture 34" descr="LogoOnLight">
          <a:extLst>
            <a:ext uri="{FF2B5EF4-FFF2-40B4-BE49-F238E27FC236}">
              <a16:creationId xmlns:a16="http://schemas.microsoft.com/office/drawing/2014/main" id="{00000000-0008-0000-0300-00009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82" name="Picture 34" descr="LogoOnLight">
          <a:extLst>
            <a:ext uri="{FF2B5EF4-FFF2-40B4-BE49-F238E27FC236}">
              <a16:creationId xmlns:a16="http://schemas.microsoft.com/office/drawing/2014/main" id="{00000000-0008-0000-0300-00009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83" name="Picture 34" descr="LogoOnLight">
          <a:extLst>
            <a:ext uri="{FF2B5EF4-FFF2-40B4-BE49-F238E27FC236}">
              <a16:creationId xmlns:a16="http://schemas.microsoft.com/office/drawing/2014/main" id="{00000000-0008-0000-0300-00009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84" name="Picture 34" descr="LogoOnLight">
          <a:extLst>
            <a:ext uri="{FF2B5EF4-FFF2-40B4-BE49-F238E27FC236}">
              <a16:creationId xmlns:a16="http://schemas.microsoft.com/office/drawing/2014/main" id="{00000000-0008-0000-0300-0000A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85" name="Picture 34" descr="LogoOnLight">
          <a:extLst>
            <a:ext uri="{FF2B5EF4-FFF2-40B4-BE49-F238E27FC236}">
              <a16:creationId xmlns:a16="http://schemas.microsoft.com/office/drawing/2014/main" id="{00000000-0008-0000-0300-0000A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86" name="Picture 34" descr="LogoOnLight">
          <a:extLst>
            <a:ext uri="{FF2B5EF4-FFF2-40B4-BE49-F238E27FC236}">
              <a16:creationId xmlns:a16="http://schemas.microsoft.com/office/drawing/2014/main" id="{00000000-0008-0000-0300-0000A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87" name="Picture 34" descr="LogoOnLight">
          <a:extLst>
            <a:ext uri="{FF2B5EF4-FFF2-40B4-BE49-F238E27FC236}">
              <a16:creationId xmlns:a16="http://schemas.microsoft.com/office/drawing/2014/main" id="{00000000-0008-0000-0300-0000A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88" name="Picture 34" descr="LogoOnLight">
          <a:extLst>
            <a:ext uri="{FF2B5EF4-FFF2-40B4-BE49-F238E27FC236}">
              <a16:creationId xmlns:a16="http://schemas.microsoft.com/office/drawing/2014/main" id="{00000000-0008-0000-0300-0000A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89" name="Picture 34" descr="LogoOnLight">
          <a:extLst>
            <a:ext uri="{FF2B5EF4-FFF2-40B4-BE49-F238E27FC236}">
              <a16:creationId xmlns:a16="http://schemas.microsoft.com/office/drawing/2014/main" id="{00000000-0008-0000-0300-0000A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90" name="Picture 34" descr="LogoOnLight">
          <a:extLst>
            <a:ext uri="{FF2B5EF4-FFF2-40B4-BE49-F238E27FC236}">
              <a16:creationId xmlns:a16="http://schemas.microsoft.com/office/drawing/2014/main" id="{00000000-0008-0000-0300-0000A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91" name="Picture 34" descr="LogoOnLight">
          <a:extLst>
            <a:ext uri="{FF2B5EF4-FFF2-40B4-BE49-F238E27FC236}">
              <a16:creationId xmlns:a16="http://schemas.microsoft.com/office/drawing/2014/main" id="{00000000-0008-0000-0300-0000A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92" name="Picture 34" descr="LogoOnLight">
          <a:extLst>
            <a:ext uri="{FF2B5EF4-FFF2-40B4-BE49-F238E27FC236}">
              <a16:creationId xmlns:a16="http://schemas.microsoft.com/office/drawing/2014/main" id="{00000000-0008-0000-0300-0000A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93" name="Picture 34" descr="LogoOnLight">
          <a:extLst>
            <a:ext uri="{FF2B5EF4-FFF2-40B4-BE49-F238E27FC236}">
              <a16:creationId xmlns:a16="http://schemas.microsoft.com/office/drawing/2014/main" id="{00000000-0008-0000-0300-0000A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94" name="Picture 34" descr="LogoOnLight">
          <a:extLst>
            <a:ext uri="{FF2B5EF4-FFF2-40B4-BE49-F238E27FC236}">
              <a16:creationId xmlns:a16="http://schemas.microsoft.com/office/drawing/2014/main" id="{00000000-0008-0000-0300-0000A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95" name="Picture 34" descr="LogoOnLight">
          <a:extLst>
            <a:ext uri="{FF2B5EF4-FFF2-40B4-BE49-F238E27FC236}">
              <a16:creationId xmlns:a16="http://schemas.microsoft.com/office/drawing/2014/main" id="{00000000-0008-0000-0300-0000A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96" name="Picture 34" descr="LogoOnLight">
          <a:extLst>
            <a:ext uri="{FF2B5EF4-FFF2-40B4-BE49-F238E27FC236}">
              <a16:creationId xmlns:a16="http://schemas.microsoft.com/office/drawing/2014/main" id="{00000000-0008-0000-0300-0000A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97" name="Picture 34" descr="LogoOnLight">
          <a:extLst>
            <a:ext uri="{FF2B5EF4-FFF2-40B4-BE49-F238E27FC236}">
              <a16:creationId xmlns:a16="http://schemas.microsoft.com/office/drawing/2014/main" id="{00000000-0008-0000-0300-0000A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198" name="Picture 34" descr="LogoOnLight">
          <a:extLst>
            <a:ext uri="{FF2B5EF4-FFF2-40B4-BE49-F238E27FC236}">
              <a16:creationId xmlns:a16="http://schemas.microsoft.com/office/drawing/2014/main" id="{00000000-0008-0000-0300-0000A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199" name="Picture 34" descr="LogoOnLight">
          <a:extLst>
            <a:ext uri="{FF2B5EF4-FFF2-40B4-BE49-F238E27FC236}">
              <a16:creationId xmlns:a16="http://schemas.microsoft.com/office/drawing/2014/main" id="{00000000-0008-0000-0300-0000A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00" name="Picture 34" descr="LogoOnLight">
          <a:extLst>
            <a:ext uri="{FF2B5EF4-FFF2-40B4-BE49-F238E27FC236}">
              <a16:creationId xmlns:a16="http://schemas.microsoft.com/office/drawing/2014/main" id="{00000000-0008-0000-0300-0000B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01" name="Picture 34" descr="LogoOnLight">
          <a:extLst>
            <a:ext uri="{FF2B5EF4-FFF2-40B4-BE49-F238E27FC236}">
              <a16:creationId xmlns:a16="http://schemas.microsoft.com/office/drawing/2014/main" id="{00000000-0008-0000-0300-0000B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02" name="Picture 34" descr="LogoOnLight">
          <a:extLst>
            <a:ext uri="{FF2B5EF4-FFF2-40B4-BE49-F238E27FC236}">
              <a16:creationId xmlns:a16="http://schemas.microsoft.com/office/drawing/2014/main" id="{00000000-0008-0000-0300-0000B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03" name="Picture 34" descr="LogoOnLight">
          <a:extLst>
            <a:ext uri="{FF2B5EF4-FFF2-40B4-BE49-F238E27FC236}">
              <a16:creationId xmlns:a16="http://schemas.microsoft.com/office/drawing/2014/main" id="{00000000-0008-0000-0300-0000B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04" name="Picture 34" descr="LogoOnLight">
          <a:extLst>
            <a:ext uri="{FF2B5EF4-FFF2-40B4-BE49-F238E27FC236}">
              <a16:creationId xmlns:a16="http://schemas.microsoft.com/office/drawing/2014/main" id="{00000000-0008-0000-0300-0000B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205" name="Picture 34" descr="LogoOnLight">
          <a:extLst>
            <a:ext uri="{FF2B5EF4-FFF2-40B4-BE49-F238E27FC236}">
              <a16:creationId xmlns:a16="http://schemas.microsoft.com/office/drawing/2014/main" id="{00000000-0008-0000-0300-0000B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206" name="Picture 34" descr="LogoOnLight">
          <a:extLst>
            <a:ext uri="{FF2B5EF4-FFF2-40B4-BE49-F238E27FC236}">
              <a16:creationId xmlns:a16="http://schemas.microsoft.com/office/drawing/2014/main" id="{00000000-0008-0000-0300-0000B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207" name="Picture 34" descr="LogoOnLight">
          <a:extLst>
            <a:ext uri="{FF2B5EF4-FFF2-40B4-BE49-F238E27FC236}">
              <a16:creationId xmlns:a16="http://schemas.microsoft.com/office/drawing/2014/main" id="{00000000-0008-0000-0300-0000B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208" name="Picture 34" descr="LogoOnLight">
          <a:extLst>
            <a:ext uri="{FF2B5EF4-FFF2-40B4-BE49-F238E27FC236}">
              <a16:creationId xmlns:a16="http://schemas.microsoft.com/office/drawing/2014/main" id="{00000000-0008-0000-0300-0000B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09" name="Picture 34" descr="LogoOnLight">
          <a:extLst>
            <a:ext uri="{FF2B5EF4-FFF2-40B4-BE49-F238E27FC236}">
              <a16:creationId xmlns:a16="http://schemas.microsoft.com/office/drawing/2014/main" id="{00000000-0008-0000-0300-0000B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10" name="Picture 34" descr="LogoOnLight">
          <a:extLst>
            <a:ext uri="{FF2B5EF4-FFF2-40B4-BE49-F238E27FC236}">
              <a16:creationId xmlns:a16="http://schemas.microsoft.com/office/drawing/2014/main" id="{00000000-0008-0000-0300-0000B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11" name="Picture 34" descr="LogoOnLight">
          <a:extLst>
            <a:ext uri="{FF2B5EF4-FFF2-40B4-BE49-F238E27FC236}">
              <a16:creationId xmlns:a16="http://schemas.microsoft.com/office/drawing/2014/main" id="{00000000-0008-0000-0300-0000B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12" name="Picture 34" descr="LogoOnLight">
          <a:extLst>
            <a:ext uri="{FF2B5EF4-FFF2-40B4-BE49-F238E27FC236}">
              <a16:creationId xmlns:a16="http://schemas.microsoft.com/office/drawing/2014/main" id="{00000000-0008-0000-0300-0000B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13" name="Picture 34" descr="LogoOnLight">
          <a:extLst>
            <a:ext uri="{FF2B5EF4-FFF2-40B4-BE49-F238E27FC236}">
              <a16:creationId xmlns:a16="http://schemas.microsoft.com/office/drawing/2014/main" id="{00000000-0008-0000-0300-0000B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14" name="Picture 34" descr="LogoOnLight">
          <a:extLst>
            <a:ext uri="{FF2B5EF4-FFF2-40B4-BE49-F238E27FC236}">
              <a16:creationId xmlns:a16="http://schemas.microsoft.com/office/drawing/2014/main" id="{00000000-0008-0000-0300-0000B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15" name="Picture 34" descr="LogoOnLight">
          <a:extLst>
            <a:ext uri="{FF2B5EF4-FFF2-40B4-BE49-F238E27FC236}">
              <a16:creationId xmlns:a16="http://schemas.microsoft.com/office/drawing/2014/main" id="{00000000-0008-0000-0300-0000B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16" name="Picture 34" descr="LogoOnLight">
          <a:extLst>
            <a:ext uri="{FF2B5EF4-FFF2-40B4-BE49-F238E27FC236}">
              <a16:creationId xmlns:a16="http://schemas.microsoft.com/office/drawing/2014/main" id="{00000000-0008-0000-0300-0000C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17" name="Picture 34" descr="LogoOnLight">
          <a:extLst>
            <a:ext uri="{FF2B5EF4-FFF2-40B4-BE49-F238E27FC236}">
              <a16:creationId xmlns:a16="http://schemas.microsoft.com/office/drawing/2014/main" id="{00000000-0008-0000-0300-0000C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18" name="Picture 34" descr="LogoOnLight">
          <a:extLst>
            <a:ext uri="{FF2B5EF4-FFF2-40B4-BE49-F238E27FC236}">
              <a16:creationId xmlns:a16="http://schemas.microsoft.com/office/drawing/2014/main" id="{00000000-0008-0000-0300-0000C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19" name="Picture 34" descr="LogoOnLight">
          <a:extLst>
            <a:ext uri="{FF2B5EF4-FFF2-40B4-BE49-F238E27FC236}">
              <a16:creationId xmlns:a16="http://schemas.microsoft.com/office/drawing/2014/main" id="{00000000-0008-0000-0300-0000C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20" name="Picture 34" descr="LogoOnLight">
          <a:extLst>
            <a:ext uri="{FF2B5EF4-FFF2-40B4-BE49-F238E27FC236}">
              <a16:creationId xmlns:a16="http://schemas.microsoft.com/office/drawing/2014/main" id="{00000000-0008-0000-0300-0000C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21" name="Picture 34" descr="LogoOnLight">
          <a:extLst>
            <a:ext uri="{FF2B5EF4-FFF2-40B4-BE49-F238E27FC236}">
              <a16:creationId xmlns:a16="http://schemas.microsoft.com/office/drawing/2014/main" id="{00000000-0008-0000-0300-0000C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22" name="Picture 34" descr="LogoOnLight">
          <a:extLst>
            <a:ext uri="{FF2B5EF4-FFF2-40B4-BE49-F238E27FC236}">
              <a16:creationId xmlns:a16="http://schemas.microsoft.com/office/drawing/2014/main" id="{00000000-0008-0000-0300-0000C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23" name="Picture 34" descr="LogoOnLight">
          <a:extLst>
            <a:ext uri="{FF2B5EF4-FFF2-40B4-BE49-F238E27FC236}">
              <a16:creationId xmlns:a16="http://schemas.microsoft.com/office/drawing/2014/main" id="{00000000-0008-0000-0300-0000C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24" name="Picture 34" descr="LogoOnLight">
          <a:extLst>
            <a:ext uri="{FF2B5EF4-FFF2-40B4-BE49-F238E27FC236}">
              <a16:creationId xmlns:a16="http://schemas.microsoft.com/office/drawing/2014/main" id="{00000000-0008-0000-0300-0000C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25" name="Picture 34" descr="LogoOnLight">
          <a:extLst>
            <a:ext uri="{FF2B5EF4-FFF2-40B4-BE49-F238E27FC236}">
              <a16:creationId xmlns:a16="http://schemas.microsoft.com/office/drawing/2014/main" id="{00000000-0008-0000-0300-0000C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26" name="Picture 34" descr="LogoOnLight">
          <a:extLst>
            <a:ext uri="{FF2B5EF4-FFF2-40B4-BE49-F238E27FC236}">
              <a16:creationId xmlns:a16="http://schemas.microsoft.com/office/drawing/2014/main" id="{00000000-0008-0000-0300-0000C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27" name="Picture 34" descr="LogoOnLight">
          <a:extLst>
            <a:ext uri="{FF2B5EF4-FFF2-40B4-BE49-F238E27FC236}">
              <a16:creationId xmlns:a16="http://schemas.microsoft.com/office/drawing/2014/main" id="{00000000-0008-0000-0300-0000C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28" name="Picture 34" descr="LogoOnLight">
          <a:extLst>
            <a:ext uri="{FF2B5EF4-FFF2-40B4-BE49-F238E27FC236}">
              <a16:creationId xmlns:a16="http://schemas.microsoft.com/office/drawing/2014/main" id="{00000000-0008-0000-0300-0000C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29" name="Picture 34" descr="LogoOnLight">
          <a:extLst>
            <a:ext uri="{FF2B5EF4-FFF2-40B4-BE49-F238E27FC236}">
              <a16:creationId xmlns:a16="http://schemas.microsoft.com/office/drawing/2014/main" id="{00000000-0008-0000-0300-0000C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30" name="Picture 34" descr="LogoOnLight">
          <a:extLst>
            <a:ext uri="{FF2B5EF4-FFF2-40B4-BE49-F238E27FC236}">
              <a16:creationId xmlns:a16="http://schemas.microsoft.com/office/drawing/2014/main" id="{00000000-0008-0000-0300-0000C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31" name="Picture 34" descr="LogoOnLight">
          <a:extLst>
            <a:ext uri="{FF2B5EF4-FFF2-40B4-BE49-F238E27FC236}">
              <a16:creationId xmlns:a16="http://schemas.microsoft.com/office/drawing/2014/main" id="{00000000-0008-0000-0300-0000C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232" name="Picture 34" descr="LogoOnLight">
          <a:extLst>
            <a:ext uri="{FF2B5EF4-FFF2-40B4-BE49-F238E27FC236}">
              <a16:creationId xmlns:a16="http://schemas.microsoft.com/office/drawing/2014/main" id="{00000000-0008-0000-0300-0000D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233" name="Picture 34" descr="LogoOnLight">
          <a:extLst>
            <a:ext uri="{FF2B5EF4-FFF2-40B4-BE49-F238E27FC236}">
              <a16:creationId xmlns:a16="http://schemas.microsoft.com/office/drawing/2014/main" id="{00000000-0008-0000-0300-0000D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234" name="Picture 34" descr="LogoOnLight">
          <a:extLst>
            <a:ext uri="{FF2B5EF4-FFF2-40B4-BE49-F238E27FC236}">
              <a16:creationId xmlns:a16="http://schemas.microsoft.com/office/drawing/2014/main" id="{00000000-0008-0000-0300-0000D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35" name="Picture 34" descr="LogoOnLight">
          <a:extLst>
            <a:ext uri="{FF2B5EF4-FFF2-40B4-BE49-F238E27FC236}">
              <a16:creationId xmlns:a16="http://schemas.microsoft.com/office/drawing/2014/main" id="{00000000-0008-0000-0300-0000D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36" name="Picture 34" descr="LogoOnLight">
          <a:extLst>
            <a:ext uri="{FF2B5EF4-FFF2-40B4-BE49-F238E27FC236}">
              <a16:creationId xmlns:a16="http://schemas.microsoft.com/office/drawing/2014/main" id="{00000000-0008-0000-0300-0000D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37" name="Picture 34" descr="LogoOnLight">
          <a:extLst>
            <a:ext uri="{FF2B5EF4-FFF2-40B4-BE49-F238E27FC236}">
              <a16:creationId xmlns:a16="http://schemas.microsoft.com/office/drawing/2014/main" id="{00000000-0008-0000-0300-0000D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38" name="Picture 34" descr="LogoOnLight">
          <a:extLst>
            <a:ext uri="{FF2B5EF4-FFF2-40B4-BE49-F238E27FC236}">
              <a16:creationId xmlns:a16="http://schemas.microsoft.com/office/drawing/2014/main" id="{00000000-0008-0000-0300-0000D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39" name="Picture 34" descr="LogoOnLight">
          <a:extLst>
            <a:ext uri="{FF2B5EF4-FFF2-40B4-BE49-F238E27FC236}">
              <a16:creationId xmlns:a16="http://schemas.microsoft.com/office/drawing/2014/main" id="{00000000-0008-0000-0300-0000D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40" name="Picture 34" descr="LogoOnLight">
          <a:extLst>
            <a:ext uri="{FF2B5EF4-FFF2-40B4-BE49-F238E27FC236}">
              <a16:creationId xmlns:a16="http://schemas.microsoft.com/office/drawing/2014/main" id="{00000000-0008-0000-0300-0000D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41" name="Picture 34" descr="LogoOnLight">
          <a:extLst>
            <a:ext uri="{FF2B5EF4-FFF2-40B4-BE49-F238E27FC236}">
              <a16:creationId xmlns:a16="http://schemas.microsoft.com/office/drawing/2014/main" id="{00000000-0008-0000-0300-0000D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42" name="Picture 34" descr="LogoOnLight">
          <a:extLst>
            <a:ext uri="{FF2B5EF4-FFF2-40B4-BE49-F238E27FC236}">
              <a16:creationId xmlns:a16="http://schemas.microsoft.com/office/drawing/2014/main" id="{00000000-0008-0000-0300-0000D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43" name="Picture 34" descr="LogoOnLight">
          <a:extLst>
            <a:ext uri="{FF2B5EF4-FFF2-40B4-BE49-F238E27FC236}">
              <a16:creationId xmlns:a16="http://schemas.microsoft.com/office/drawing/2014/main" id="{00000000-0008-0000-0300-0000D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44" name="Picture 34" descr="LogoOnLight">
          <a:extLst>
            <a:ext uri="{FF2B5EF4-FFF2-40B4-BE49-F238E27FC236}">
              <a16:creationId xmlns:a16="http://schemas.microsoft.com/office/drawing/2014/main" id="{00000000-0008-0000-0300-0000D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45" name="Picture 34" descr="LogoOnLight">
          <a:extLst>
            <a:ext uri="{FF2B5EF4-FFF2-40B4-BE49-F238E27FC236}">
              <a16:creationId xmlns:a16="http://schemas.microsoft.com/office/drawing/2014/main" id="{00000000-0008-0000-0300-0000D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46" name="Picture 34" descr="LogoOnLight">
          <a:extLst>
            <a:ext uri="{FF2B5EF4-FFF2-40B4-BE49-F238E27FC236}">
              <a16:creationId xmlns:a16="http://schemas.microsoft.com/office/drawing/2014/main" id="{00000000-0008-0000-0300-0000D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47" name="Picture 34" descr="LogoOnLight">
          <a:extLst>
            <a:ext uri="{FF2B5EF4-FFF2-40B4-BE49-F238E27FC236}">
              <a16:creationId xmlns:a16="http://schemas.microsoft.com/office/drawing/2014/main" id="{00000000-0008-0000-0300-0000D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48" name="Picture 34" descr="LogoOnLight">
          <a:extLst>
            <a:ext uri="{FF2B5EF4-FFF2-40B4-BE49-F238E27FC236}">
              <a16:creationId xmlns:a16="http://schemas.microsoft.com/office/drawing/2014/main" id="{00000000-0008-0000-0300-0000E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49" name="Picture 34" descr="LogoOnLight">
          <a:extLst>
            <a:ext uri="{FF2B5EF4-FFF2-40B4-BE49-F238E27FC236}">
              <a16:creationId xmlns:a16="http://schemas.microsoft.com/office/drawing/2014/main" id="{00000000-0008-0000-0300-0000E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50" name="Picture 34" descr="LogoOnLight">
          <a:extLst>
            <a:ext uri="{FF2B5EF4-FFF2-40B4-BE49-F238E27FC236}">
              <a16:creationId xmlns:a16="http://schemas.microsoft.com/office/drawing/2014/main" id="{00000000-0008-0000-0300-0000E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51" name="Picture 34" descr="LogoOnLight">
          <a:extLst>
            <a:ext uri="{FF2B5EF4-FFF2-40B4-BE49-F238E27FC236}">
              <a16:creationId xmlns:a16="http://schemas.microsoft.com/office/drawing/2014/main" id="{00000000-0008-0000-0300-0000E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52" name="Picture 34" descr="LogoOnLight">
          <a:extLst>
            <a:ext uri="{FF2B5EF4-FFF2-40B4-BE49-F238E27FC236}">
              <a16:creationId xmlns:a16="http://schemas.microsoft.com/office/drawing/2014/main" id="{00000000-0008-0000-0300-0000E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6300"/>
    <xdr:pic>
      <xdr:nvPicPr>
        <xdr:cNvPr id="1253" name="Picture 4" descr="LogoOnLight">
          <a:extLst>
            <a:ext uri="{FF2B5EF4-FFF2-40B4-BE49-F238E27FC236}">
              <a16:creationId xmlns:a16="http://schemas.microsoft.com/office/drawing/2014/main" id="{00000000-0008-0000-0300-0000E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254" name="Picture 4" descr="LogoOnLight">
          <a:extLst>
            <a:ext uri="{FF2B5EF4-FFF2-40B4-BE49-F238E27FC236}">
              <a16:creationId xmlns:a16="http://schemas.microsoft.com/office/drawing/2014/main" id="{00000000-0008-0000-0300-0000E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255" name="Picture 4" descr="LogoOnLight">
          <a:extLst>
            <a:ext uri="{FF2B5EF4-FFF2-40B4-BE49-F238E27FC236}">
              <a16:creationId xmlns:a16="http://schemas.microsoft.com/office/drawing/2014/main" id="{00000000-0008-0000-0300-0000E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56" name="Picture 34" descr="LogoOnLight">
          <a:extLst>
            <a:ext uri="{FF2B5EF4-FFF2-40B4-BE49-F238E27FC236}">
              <a16:creationId xmlns:a16="http://schemas.microsoft.com/office/drawing/2014/main" id="{00000000-0008-0000-0300-0000E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57" name="Picture 34" descr="LogoOnLight">
          <a:extLst>
            <a:ext uri="{FF2B5EF4-FFF2-40B4-BE49-F238E27FC236}">
              <a16:creationId xmlns:a16="http://schemas.microsoft.com/office/drawing/2014/main" id="{00000000-0008-0000-0300-0000E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58" name="Picture 34" descr="LogoOnLight">
          <a:extLst>
            <a:ext uri="{FF2B5EF4-FFF2-40B4-BE49-F238E27FC236}">
              <a16:creationId xmlns:a16="http://schemas.microsoft.com/office/drawing/2014/main" id="{00000000-0008-0000-0300-0000E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59" name="Picture 34" descr="LogoOnLight">
          <a:extLst>
            <a:ext uri="{FF2B5EF4-FFF2-40B4-BE49-F238E27FC236}">
              <a16:creationId xmlns:a16="http://schemas.microsoft.com/office/drawing/2014/main" id="{00000000-0008-0000-0300-0000E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60" name="Picture 34" descr="LogoOnLight">
          <a:extLst>
            <a:ext uri="{FF2B5EF4-FFF2-40B4-BE49-F238E27FC236}">
              <a16:creationId xmlns:a16="http://schemas.microsoft.com/office/drawing/2014/main" id="{00000000-0008-0000-0300-0000E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61" name="Picture 34" descr="LogoOnLight">
          <a:extLst>
            <a:ext uri="{FF2B5EF4-FFF2-40B4-BE49-F238E27FC236}">
              <a16:creationId xmlns:a16="http://schemas.microsoft.com/office/drawing/2014/main" id="{00000000-0008-0000-0300-0000E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262" name="Picture 34" descr="LogoOnLight">
          <a:extLst>
            <a:ext uri="{FF2B5EF4-FFF2-40B4-BE49-F238E27FC236}">
              <a16:creationId xmlns:a16="http://schemas.microsoft.com/office/drawing/2014/main" id="{00000000-0008-0000-0300-0000E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263" name="Picture 34" descr="LogoOnLight">
          <a:extLst>
            <a:ext uri="{FF2B5EF4-FFF2-40B4-BE49-F238E27FC236}">
              <a16:creationId xmlns:a16="http://schemas.microsoft.com/office/drawing/2014/main" id="{00000000-0008-0000-0300-0000E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264" name="Picture 34" descr="LogoOnLight">
          <a:extLst>
            <a:ext uri="{FF2B5EF4-FFF2-40B4-BE49-F238E27FC236}">
              <a16:creationId xmlns:a16="http://schemas.microsoft.com/office/drawing/2014/main" id="{00000000-0008-0000-0300-0000F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65" name="Picture 34" descr="LogoOnLight">
          <a:extLst>
            <a:ext uri="{FF2B5EF4-FFF2-40B4-BE49-F238E27FC236}">
              <a16:creationId xmlns:a16="http://schemas.microsoft.com/office/drawing/2014/main" id="{00000000-0008-0000-0300-0000F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66" name="Picture 34" descr="LogoOnLight">
          <a:extLst>
            <a:ext uri="{FF2B5EF4-FFF2-40B4-BE49-F238E27FC236}">
              <a16:creationId xmlns:a16="http://schemas.microsoft.com/office/drawing/2014/main" id="{00000000-0008-0000-0300-0000F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67" name="Picture 34" descr="LogoOnLight">
          <a:extLst>
            <a:ext uri="{FF2B5EF4-FFF2-40B4-BE49-F238E27FC236}">
              <a16:creationId xmlns:a16="http://schemas.microsoft.com/office/drawing/2014/main" id="{00000000-0008-0000-0300-0000F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68" name="Picture 34" descr="LogoOnLight">
          <a:extLst>
            <a:ext uri="{FF2B5EF4-FFF2-40B4-BE49-F238E27FC236}">
              <a16:creationId xmlns:a16="http://schemas.microsoft.com/office/drawing/2014/main" id="{00000000-0008-0000-0300-0000F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69" name="Picture 34" descr="LogoOnLight">
          <a:extLst>
            <a:ext uri="{FF2B5EF4-FFF2-40B4-BE49-F238E27FC236}">
              <a16:creationId xmlns:a16="http://schemas.microsoft.com/office/drawing/2014/main" id="{00000000-0008-0000-0300-0000F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70" name="Picture 34" descr="LogoOnLight">
          <a:extLst>
            <a:ext uri="{FF2B5EF4-FFF2-40B4-BE49-F238E27FC236}">
              <a16:creationId xmlns:a16="http://schemas.microsoft.com/office/drawing/2014/main" id="{00000000-0008-0000-0300-0000F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71" name="Picture 34" descr="LogoOnLight">
          <a:extLst>
            <a:ext uri="{FF2B5EF4-FFF2-40B4-BE49-F238E27FC236}">
              <a16:creationId xmlns:a16="http://schemas.microsoft.com/office/drawing/2014/main" id="{00000000-0008-0000-0300-0000F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72" name="Picture 34" descr="LogoOnLight">
          <a:extLst>
            <a:ext uri="{FF2B5EF4-FFF2-40B4-BE49-F238E27FC236}">
              <a16:creationId xmlns:a16="http://schemas.microsoft.com/office/drawing/2014/main" id="{00000000-0008-0000-0300-0000F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73" name="Picture 34" descr="LogoOnLight">
          <a:extLst>
            <a:ext uri="{FF2B5EF4-FFF2-40B4-BE49-F238E27FC236}">
              <a16:creationId xmlns:a16="http://schemas.microsoft.com/office/drawing/2014/main" id="{00000000-0008-0000-0300-0000F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74" name="Picture 34" descr="LogoOnLight">
          <a:extLst>
            <a:ext uri="{FF2B5EF4-FFF2-40B4-BE49-F238E27FC236}">
              <a16:creationId xmlns:a16="http://schemas.microsoft.com/office/drawing/2014/main" id="{00000000-0008-0000-0300-0000F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75" name="Picture 34" descr="LogoOnLight">
          <a:extLst>
            <a:ext uri="{FF2B5EF4-FFF2-40B4-BE49-F238E27FC236}">
              <a16:creationId xmlns:a16="http://schemas.microsoft.com/office/drawing/2014/main" id="{00000000-0008-0000-0300-0000F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76" name="Picture 34" descr="LogoOnLight">
          <a:extLst>
            <a:ext uri="{FF2B5EF4-FFF2-40B4-BE49-F238E27FC236}">
              <a16:creationId xmlns:a16="http://schemas.microsoft.com/office/drawing/2014/main" id="{00000000-0008-0000-0300-0000F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77" name="Picture 34" descr="LogoOnLight">
          <a:extLst>
            <a:ext uri="{FF2B5EF4-FFF2-40B4-BE49-F238E27FC236}">
              <a16:creationId xmlns:a16="http://schemas.microsoft.com/office/drawing/2014/main" id="{00000000-0008-0000-0300-0000F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78" name="Picture 34" descr="LogoOnLight">
          <a:extLst>
            <a:ext uri="{FF2B5EF4-FFF2-40B4-BE49-F238E27FC236}">
              <a16:creationId xmlns:a16="http://schemas.microsoft.com/office/drawing/2014/main" id="{00000000-0008-0000-0300-0000F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79" name="Picture 34" descr="LogoOnLight">
          <a:extLst>
            <a:ext uri="{FF2B5EF4-FFF2-40B4-BE49-F238E27FC236}">
              <a16:creationId xmlns:a16="http://schemas.microsoft.com/office/drawing/2014/main" id="{00000000-0008-0000-0300-0000FF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80" name="Picture 34" descr="LogoOnLight">
          <a:extLst>
            <a:ext uri="{FF2B5EF4-FFF2-40B4-BE49-F238E27FC236}">
              <a16:creationId xmlns:a16="http://schemas.microsoft.com/office/drawing/2014/main" id="{00000000-0008-0000-0300-00000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281" name="Picture 34" descr="LogoOnLight">
          <a:extLst>
            <a:ext uri="{FF2B5EF4-FFF2-40B4-BE49-F238E27FC236}">
              <a16:creationId xmlns:a16="http://schemas.microsoft.com/office/drawing/2014/main" id="{00000000-0008-0000-0300-00000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82" name="Picture 34" descr="LogoOnLight">
          <a:extLst>
            <a:ext uri="{FF2B5EF4-FFF2-40B4-BE49-F238E27FC236}">
              <a16:creationId xmlns:a16="http://schemas.microsoft.com/office/drawing/2014/main" id="{00000000-0008-0000-0300-00000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6300"/>
    <xdr:pic>
      <xdr:nvPicPr>
        <xdr:cNvPr id="1283" name="Picture 4" descr="LogoOnLight">
          <a:extLst>
            <a:ext uri="{FF2B5EF4-FFF2-40B4-BE49-F238E27FC236}">
              <a16:creationId xmlns:a16="http://schemas.microsoft.com/office/drawing/2014/main" id="{00000000-0008-0000-0300-00000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284" name="Picture 4" descr="LogoOnLight">
          <a:extLst>
            <a:ext uri="{FF2B5EF4-FFF2-40B4-BE49-F238E27FC236}">
              <a16:creationId xmlns:a16="http://schemas.microsoft.com/office/drawing/2014/main" id="{00000000-0008-0000-0300-00000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285" name="Picture 4" descr="LogoOnLight">
          <a:extLst>
            <a:ext uri="{FF2B5EF4-FFF2-40B4-BE49-F238E27FC236}">
              <a16:creationId xmlns:a16="http://schemas.microsoft.com/office/drawing/2014/main" id="{00000000-0008-0000-0300-00000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286" name="Picture 34" descr="LogoOnLight">
          <a:extLst>
            <a:ext uri="{FF2B5EF4-FFF2-40B4-BE49-F238E27FC236}">
              <a16:creationId xmlns:a16="http://schemas.microsoft.com/office/drawing/2014/main" id="{00000000-0008-0000-0300-00000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287" name="Picture 34" descr="LogoOnLight">
          <a:extLst>
            <a:ext uri="{FF2B5EF4-FFF2-40B4-BE49-F238E27FC236}">
              <a16:creationId xmlns:a16="http://schemas.microsoft.com/office/drawing/2014/main" id="{00000000-0008-0000-0300-00000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88" name="Picture 34" descr="LogoOnLight">
          <a:extLst>
            <a:ext uri="{FF2B5EF4-FFF2-40B4-BE49-F238E27FC236}">
              <a16:creationId xmlns:a16="http://schemas.microsoft.com/office/drawing/2014/main" id="{00000000-0008-0000-0300-00000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89" name="Picture 34" descr="LogoOnLight">
          <a:extLst>
            <a:ext uri="{FF2B5EF4-FFF2-40B4-BE49-F238E27FC236}">
              <a16:creationId xmlns:a16="http://schemas.microsoft.com/office/drawing/2014/main" id="{00000000-0008-0000-0300-00000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0" name="Picture 34" descr="LogoOnLight">
          <a:extLst>
            <a:ext uri="{FF2B5EF4-FFF2-40B4-BE49-F238E27FC236}">
              <a16:creationId xmlns:a16="http://schemas.microsoft.com/office/drawing/2014/main" id="{00000000-0008-0000-0300-00000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1" name="Picture 34" descr="LogoOnLight">
          <a:extLst>
            <a:ext uri="{FF2B5EF4-FFF2-40B4-BE49-F238E27FC236}">
              <a16:creationId xmlns:a16="http://schemas.microsoft.com/office/drawing/2014/main" id="{00000000-0008-0000-0300-00000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2" name="Picture 34" descr="LogoOnLight">
          <a:extLst>
            <a:ext uri="{FF2B5EF4-FFF2-40B4-BE49-F238E27FC236}">
              <a16:creationId xmlns:a16="http://schemas.microsoft.com/office/drawing/2014/main" id="{00000000-0008-0000-0300-00000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3" name="Picture 34" descr="LogoOnLight">
          <a:extLst>
            <a:ext uri="{FF2B5EF4-FFF2-40B4-BE49-F238E27FC236}">
              <a16:creationId xmlns:a16="http://schemas.microsoft.com/office/drawing/2014/main" id="{00000000-0008-0000-0300-00000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4" name="Picture 34" descr="LogoOnLight">
          <a:extLst>
            <a:ext uri="{FF2B5EF4-FFF2-40B4-BE49-F238E27FC236}">
              <a16:creationId xmlns:a16="http://schemas.microsoft.com/office/drawing/2014/main" id="{00000000-0008-0000-0300-00000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5" name="Picture 34" descr="LogoOnLight">
          <a:extLst>
            <a:ext uri="{FF2B5EF4-FFF2-40B4-BE49-F238E27FC236}">
              <a16:creationId xmlns:a16="http://schemas.microsoft.com/office/drawing/2014/main" id="{00000000-0008-0000-0300-00000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6" name="Picture 34" descr="LogoOnLight">
          <a:extLst>
            <a:ext uri="{FF2B5EF4-FFF2-40B4-BE49-F238E27FC236}">
              <a16:creationId xmlns:a16="http://schemas.microsoft.com/office/drawing/2014/main" id="{00000000-0008-0000-0300-00001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7" name="Picture 34" descr="LogoOnLight">
          <a:extLst>
            <a:ext uri="{FF2B5EF4-FFF2-40B4-BE49-F238E27FC236}">
              <a16:creationId xmlns:a16="http://schemas.microsoft.com/office/drawing/2014/main" id="{00000000-0008-0000-0300-00001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8" name="Picture 34" descr="LogoOnLight">
          <a:extLst>
            <a:ext uri="{FF2B5EF4-FFF2-40B4-BE49-F238E27FC236}">
              <a16:creationId xmlns:a16="http://schemas.microsoft.com/office/drawing/2014/main" id="{00000000-0008-0000-0300-00001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299" name="Picture 34" descr="LogoOnLight">
          <a:extLst>
            <a:ext uri="{FF2B5EF4-FFF2-40B4-BE49-F238E27FC236}">
              <a16:creationId xmlns:a16="http://schemas.microsoft.com/office/drawing/2014/main" id="{00000000-0008-0000-0300-00001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300" name="Picture 34" descr="LogoOnLight">
          <a:extLst>
            <a:ext uri="{FF2B5EF4-FFF2-40B4-BE49-F238E27FC236}">
              <a16:creationId xmlns:a16="http://schemas.microsoft.com/office/drawing/2014/main" id="{00000000-0008-0000-0300-00001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301" name="Picture 34" descr="LogoOnLight">
          <a:extLst>
            <a:ext uri="{FF2B5EF4-FFF2-40B4-BE49-F238E27FC236}">
              <a16:creationId xmlns:a16="http://schemas.microsoft.com/office/drawing/2014/main" id="{00000000-0008-0000-0300-00001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02" name="Picture 34" descr="LogoOnLight">
          <a:extLst>
            <a:ext uri="{FF2B5EF4-FFF2-40B4-BE49-F238E27FC236}">
              <a16:creationId xmlns:a16="http://schemas.microsoft.com/office/drawing/2014/main" id="{00000000-0008-0000-0300-00001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03" name="Picture 34" descr="LogoOnLight">
          <a:extLst>
            <a:ext uri="{FF2B5EF4-FFF2-40B4-BE49-F238E27FC236}">
              <a16:creationId xmlns:a16="http://schemas.microsoft.com/office/drawing/2014/main" id="{00000000-0008-0000-0300-00001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04" name="Picture 34" descr="LogoOnLight">
          <a:extLst>
            <a:ext uri="{FF2B5EF4-FFF2-40B4-BE49-F238E27FC236}">
              <a16:creationId xmlns:a16="http://schemas.microsoft.com/office/drawing/2014/main" id="{00000000-0008-0000-0300-00001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05" name="Picture 34" descr="LogoOnLight">
          <a:extLst>
            <a:ext uri="{FF2B5EF4-FFF2-40B4-BE49-F238E27FC236}">
              <a16:creationId xmlns:a16="http://schemas.microsoft.com/office/drawing/2014/main" id="{00000000-0008-0000-0300-00001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06" name="Picture 34" descr="LogoOnLight">
          <a:extLst>
            <a:ext uri="{FF2B5EF4-FFF2-40B4-BE49-F238E27FC236}">
              <a16:creationId xmlns:a16="http://schemas.microsoft.com/office/drawing/2014/main" id="{00000000-0008-0000-0300-00001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07" name="Picture 34" descr="LogoOnLight">
          <a:extLst>
            <a:ext uri="{FF2B5EF4-FFF2-40B4-BE49-F238E27FC236}">
              <a16:creationId xmlns:a16="http://schemas.microsoft.com/office/drawing/2014/main" id="{00000000-0008-0000-0300-00001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08" name="Picture 34" descr="LogoOnLight">
          <a:extLst>
            <a:ext uri="{FF2B5EF4-FFF2-40B4-BE49-F238E27FC236}">
              <a16:creationId xmlns:a16="http://schemas.microsoft.com/office/drawing/2014/main" id="{00000000-0008-0000-0300-00001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09" name="Picture 34" descr="LogoOnLight">
          <a:extLst>
            <a:ext uri="{FF2B5EF4-FFF2-40B4-BE49-F238E27FC236}">
              <a16:creationId xmlns:a16="http://schemas.microsoft.com/office/drawing/2014/main" id="{00000000-0008-0000-0300-00001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10" name="Picture 34" descr="LogoOnLight">
          <a:extLst>
            <a:ext uri="{FF2B5EF4-FFF2-40B4-BE49-F238E27FC236}">
              <a16:creationId xmlns:a16="http://schemas.microsoft.com/office/drawing/2014/main" id="{00000000-0008-0000-0300-00001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11" name="Picture 34" descr="LogoOnLight">
          <a:extLst>
            <a:ext uri="{FF2B5EF4-FFF2-40B4-BE49-F238E27FC236}">
              <a16:creationId xmlns:a16="http://schemas.microsoft.com/office/drawing/2014/main" id="{00000000-0008-0000-0300-00001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12" name="Picture 34" descr="LogoOnLight">
          <a:extLst>
            <a:ext uri="{FF2B5EF4-FFF2-40B4-BE49-F238E27FC236}">
              <a16:creationId xmlns:a16="http://schemas.microsoft.com/office/drawing/2014/main" id="{00000000-0008-0000-0300-00002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13" name="Picture 34" descr="LogoOnLight">
          <a:extLst>
            <a:ext uri="{FF2B5EF4-FFF2-40B4-BE49-F238E27FC236}">
              <a16:creationId xmlns:a16="http://schemas.microsoft.com/office/drawing/2014/main" id="{00000000-0008-0000-0300-00002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314" name="Picture 34" descr="LogoOnLight">
          <a:extLst>
            <a:ext uri="{FF2B5EF4-FFF2-40B4-BE49-F238E27FC236}">
              <a16:creationId xmlns:a16="http://schemas.microsoft.com/office/drawing/2014/main" id="{00000000-0008-0000-0300-00002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315" name="Picture 34" descr="LogoOnLight">
          <a:extLst>
            <a:ext uri="{FF2B5EF4-FFF2-40B4-BE49-F238E27FC236}">
              <a16:creationId xmlns:a16="http://schemas.microsoft.com/office/drawing/2014/main" id="{00000000-0008-0000-0300-00002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16" name="Picture 34" descr="LogoOnLight">
          <a:extLst>
            <a:ext uri="{FF2B5EF4-FFF2-40B4-BE49-F238E27FC236}">
              <a16:creationId xmlns:a16="http://schemas.microsoft.com/office/drawing/2014/main" id="{00000000-0008-0000-0300-00002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17" name="Picture 34" descr="LogoOnLight">
          <a:extLst>
            <a:ext uri="{FF2B5EF4-FFF2-40B4-BE49-F238E27FC236}">
              <a16:creationId xmlns:a16="http://schemas.microsoft.com/office/drawing/2014/main" id="{00000000-0008-0000-0300-00002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18" name="Picture 34" descr="LogoOnLight">
          <a:extLst>
            <a:ext uri="{FF2B5EF4-FFF2-40B4-BE49-F238E27FC236}">
              <a16:creationId xmlns:a16="http://schemas.microsoft.com/office/drawing/2014/main" id="{00000000-0008-0000-0300-00002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19" name="Picture 34" descr="LogoOnLight">
          <a:extLst>
            <a:ext uri="{FF2B5EF4-FFF2-40B4-BE49-F238E27FC236}">
              <a16:creationId xmlns:a16="http://schemas.microsoft.com/office/drawing/2014/main" id="{00000000-0008-0000-0300-00002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20" name="Picture 34" descr="LogoOnLight">
          <a:extLst>
            <a:ext uri="{FF2B5EF4-FFF2-40B4-BE49-F238E27FC236}">
              <a16:creationId xmlns:a16="http://schemas.microsoft.com/office/drawing/2014/main" id="{00000000-0008-0000-0300-00002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21" name="Picture 34" descr="LogoOnLight">
          <a:extLst>
            <a:ext uri="{FF2B5EF4-FFF2-40B4-BE49-F238E27FC236}">
              <a16:creationId xmlns:a16="http://schemas.microsoft.com/office/drawing/2014/main" id="{00000000-0008-0000-0300-00002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22" name="Picture 34" descr="LogoOnLight">
          <a:extLst>
            <a:ext uri="{FF2B5EF4-FFF2-40B4-BE49-F238E27FC236}">
              <a16:creationId xmlns:a16="http://schemas.microsoft.com/office/drawing/2014/main" id="{00000000-0008-0000-0300-00002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323" name="Picture 34" descr="LogoOnLight">
          <a:extLst>
            <a:ext uri="{FF2B5EF4-FFF2-40B4-BE49-F238E27FC236}">
              <a16:creationId xmlns:a16="http://schemas.microsoft.com/office/drawing/2014/main" id="{00000000-0008-0000-0300-00002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204</xdr:row>
      <xdr:rowOff>0</xdr:rowOff>
    </xdr:from>
    <xdr:ext cx="0" cy="552450"/>
    <xdr:pic>
      <xdr:nvPicPr>
        <xdr:cNvPr id="1324" name="Picture 34" descr="LogoOnLight">
          <a:extLst>
            <a:ext uri="{FF2B5EF4-FFF2-40B4-BE49-F238E27FC236}">
              <a16:creationId xmlns:a16="http://schemas.microsoft.com/office/drawing/2014/main" id="{00000000-0008-0000-0300-00002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204</xdr:row>
      <xdr:rowOff>0</xdr:rowOff>
    </xdr:from>
    <xdr:ext cx="0" cy="552450"/>
    <xdr:pic>
      <xdr:nvPicPr>
        <xdr:cNvPr id="1325" name="Picture 34" descr="LogoOnLight">
          <a:extLst>
            <a:ext uri="{FF2B5EF4-FFF2-40B4-BE49-F238E27FC236}">
              <a16:creationId xmlns:a16="http://schemas.microsoft.com/office/drawing/2014/main" id="{00000000-0008-0000-0300-00002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26" name="Picture 34" descr="LogoOnLight">
          <a:extLst>
            <a:ext uri="{FF2B5EF4-FFF2-40B4-BE49-F238E27FC236}">
              <a16:creationId xmlns:a16="http://schemas.microsoft.com/office/drawing/2014/main" id="{00000000-0008-0000-0300-00002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27" name="Picture 34" descr="LogoOnLight">
          <a:extLst>
            <a:ext uri="{FF2B5EF4-FFF2-40B4-BE49-F238E27FC236}">
              <a16:creationId xmlns:a16="http://schemas.microsoft.com/office/drawing/2014/main" id="{00000000-0008-0000-0300-00002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28" name="Picture 34" descr="LogoOnLight">
          <a:extLst>
            <a:ext uri="{FF2B5EF4-FFF2-40B4-BE49-F238E27FC236}">
              <a16:creationId xmlns:a16="http://schemas.microsoft.com/office/drawing/2014/main" id="{00000000-0008-0000-0300-00003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29" name="Picture 34" descr="LogoOnLight">
          <a:extLst>
            <a:ext uri="{FF2B5EF4-FFF2-40B4-BE49-F238E27FC236}">
              <a16:creationId xmlns:a16="http://schemas.microsoft.com/office/drawing/2014/main" id="{00000000-0008-0000-0300-00003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30" name="Picture 34" descr="LogoOnLight">
          <a:extLst>
            <a:ext uri="{FF2B5EF4-FFF2-40B4-BE49-F238E27FC236}">
              <a16:creationId xmlns:a16="http://schemas.microsoft.com/office/drawing/2014/main" id="{00000000-0008-0000-0300-00003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31" name="Picture 34" descr="LogoOnLight">
          <a:extLst>
            <a:ext uri="{FF2B5EF4-FFF2-40B4-BE49-F238E27FC236}">
              <a16:creationId xmlns:a16="http://schemas.microsoft.com/office/drawing/2014/main" id="{00000000-0008-0000-0300-00003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32" name="Picture 34" descr="LogoOnLight">
          <a:extLst>
            <a:ext uri="{FF2B5EF4-FFF2-40B4-BE49-F238E27FC236}">
              <a16:creationId xmlns:a16="http://schemas.microsoft.com/office/drawing/2014/main" id="{00000000-0008-0000-0300-00003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33" name="Picture 34" descr="LogoOnLight">
          <a:extLst>
            <a:ext uri="{FF2B5EF4-FFF2-40B4-BE49-F238E27FC236}">
              <a16:creationId xmlns:a16="http://schemas.microsoft.com/office/drawing/2014/main" id="{00000000-0008-0000-0300-00003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34" name="Picture 34" descr="LogoOnLight">
          <a:extLst>
            <a:ext uri="{FF2B5EF4-FFF2-40B4-BE49-F238E27FC236}">
              <a16:creationId xmlns:a16="http://schemas.microsoft.com/office/drawing/2014/main" id="{00000000-0008-0000-0300-00003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35" name="Picture 34" descr="LogoOnLight">
          <a:extLst>
            <a:ext uri="{FF2B5EF4-FFF2-40B4-BE49-F238E27FC236}">
              <a16:creationId xmlns:a16="http://schemas.microsoft.com/office/drawing/2014/main" id="{00000000-0008-0000-0300-00003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36" name="Picture 34" descr="LogoOnLight">
          <a:extLst>
            <a:ext uri="{FF2B5EF4-FFF2-40B4-BE49-F238E27FC236}">
              <a16:creationId xmlns:a16="http://schemas.microsoft.com/office/drawing/2014/main" id="{00000000-0008-0000-0300-00003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37" name="Picture 34" descr="LogoOnLight">
          <a:extLst>
            <a:ext uri="{FF2B5EF4-FFF2-40B4-BE49-F238E27FC236}">
              <a16:creationId xmlns:a16="http://schemas.microsoft.com/office/drawing/2014/main" id="{00000000-0008-0000-0300-00003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204</xdr:row>
      <xdr:rowOff>0</xdr:rowOff>
    </xdr:from>
    <xdr:ext cx="0" cy="552450"/>
    <xdr:pic>
      <xdr:nvPicPr>
        <xdr:cNvPr id="1338" name="Picture 34" descr="LogoOnLight">
          <a:extLst>
            <a:ext uri="{FF2B5EF4-FFF2-40B4-BE49-F238E27FC236}">
              <a16:creationId xmlns:a16="http://schemas.microsoft.com/office/drawing/2014/main" id="{00000000-0008-0000-0300-00003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204</xdr:row>
      <xdr:rowOff>0</xdr:rowOff>
    </xdr:from>
    <xdr:ext cx="0" cy="552450"/>
    <xdr:pic>
      <xdr:nvPicPr>
        <xdr:cNvPr id="1339" name="Picture 34" descr="LogoOnLight">
          <a:extLst>
            <a:ext uri="{FF2B5EF4-FFF2-40B4-BE49-F238E27FC236}">
              <a16:creationId xmlns:a16="http://schemas.microsoft.com/office/drawing/2014/main" id="{00000000-0008-0000-0300-00003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0" name="Picture 34" descr="LogoOnLight">
          <a:extLst>
            <a:ext uri="{FF2B5EF4-FFF2-40B4-BE49-F238E27FC236}">
              <a16:creationId xmlns:a16="http://schemas.microsoft.com/office/drawing/2014/main" id="{00000000-0008-0000-0300-00003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1" name="Picture 34" descr="LogoOnLight">
          <a:extLst>
            <a:ext uri="{FF2B5EF4-FFF2-40B4-BE49-F238E27FC236}">
              <a16:creationId xmlns:a16="http://schemas.microsoft.com/office/drawing/2014/main" id="{00000000-0008-0000-0300-00003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2" name="Picture 34" descr="LogoOnLight">
          <a:extLst>
            <a:ext uri="{FF2B5EF4-FFF2-40B4-BE49-F238E27FC236}">
              <a16:creationId xmlns:a16="http://schemas.microsoft.com/office/drawing/2014/main" id="{00000000-0008-0000-0300-00003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3" name="Picture 34" descr="LogoOnLight">
          <a:extLst>
            <a:ext uri="{FF2B5EF4-FFF2-40B4-BE49-F238E27FC236}">
              <a16:creationId xmlns:a16="http://schemas.microsoft.com/office/drawing/2014/main" id="{00000000-0008-0000-0300-00003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4" name="Picture 34" descr="LogoOnLight">
          <a:extLst>
            <a:ext uri="{FF2B5EF4-FFF2-40B4-BE49-F238E27FC236}">
              <a16:creationId xmlns:a16="http://schemas.microsoft.com/office/drawing/2014/main" id="{00000000-0008-0000-0300-00004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5" name="Picture 34" descr="LogoOnLight">
          <a:extLst>
            <a:ext uri="{FF2B5EF4-FFF2-40B4-BE49-F238E27FC236}">
              <a16:creationId xmlns:a16="http://schemas.microsoft.com/office/drawing/2014/main" id="{00000000-0008-0000-0300-00004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6" name="Picture 34" descr="LogoOnLight">
          <a:extLst>
            <a:ext uri="{FF2B5EF4-FFF2-40B4-BE49-F238E27FC236}">
              <a16:creationId xmlns:a16="http://schemas.microsoft.com/office/drawing/2014/main" id="{00000000-0008-0000-0300-00004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7" name="Picture 34" descr="LogoOnLight">
          <a:extLst>
            <a:ext uri="{FF2B5EF4-FFF2-40B4-BE49-F238E27FC236}">
              <a16:creationId xmlns:a16="http://schemas.microsoft.com/office/drawing/2014/main" id="{00000000-0008-0000-0300-00004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8" name="Picture 34" descr="LogoOnLight">
          <a:extLst>
            <a:ext uri="{FF2B5EF4-FFF2-40B4-BE49-F238E27FC236}">
              <a16:creationId xmlns:a16="http://schemas.microsoft.com/office/drawing/2014/main" id="{00000000-0008-0000-0300-00004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49" name="Picture 34" descr="LogoOnLight">
          <a:extLst>
            <a:ext uri="{FF2B5EF4-FFF2-40B4-BE49-F238E27FC236}">
              <a16:creationId xmlns:a16="http://schemas.microsoft.com/office/drawing/2014/main" id="{00000000-0008-0000-0300-00004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50" name="Picture 34" descr="LogoOnLight">
          <a:extLst>
            <a:ext uri="{FF2B5EF4-FFF2-40B4-BE49-F238E27FC236}">
              <a16:creationId xmlns:a16="http://schemas.microsoft.com/office/drawing/2014/main" id="{00000000-0008-0000-0300-00004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51" name="Picture 34" descr="LogoOnLight">
          <a:extLst>
            <a:ext uri="{FF2B5EF4-FFF2-40B4-BE49-F238E27FC236}">
              <a16:creationId xmlns:a16="http://schemas.microsoft.com/office/drawing/2014/main" id="{00000000-0008-0000-0300-00004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204</xdr:row>
      <xdr:rowOff>0</xdr:rowOff>
    </xdr:from>
    <xdr:ext cx="0" cy="552450"/>
    <xdr:pic>
      <xdr:nvPicPr>
        <xdr:cNvPr id="1352" name="Picture 34" descr="LogoOnLight">
          <a:extLst>
            <a:ext uri="{FF2B5EF4-FFF2-40B4-BE49-F238E27FC236}">
              <a16:creationId xmlns:a16="http://schemas.microsoft.com/office/drawing/2014/main" id="{00000000-0008-0000-0300-00004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204</xdr:row>
      <xdr:rowOff>0</xdr:rowOff>
    </xdr:from>
    <xdr:ext cx="0" cy="552450"/>
    <xdr:pic>
      <xdr:nvPicPr>
        <xdr:cNvPr id="1353" name="Picture 34" descr="LogoOnLight">
          <a:extLst>
            <a:ext uri="{FF2B5EF4-FFF2-40B4-BE49-F238E27FC236}">
              <a16:creationId xmlns:a16="http://schemas.microsoft.com/office/drawing/2014/main" id="{00000000-0008-0000-0300-00004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54" name="Picture 34" descr="LogoOnLight">
          <a:extLst>
            <a:ext uri="{FF2B5EF4-FFF2-40B4-BE49-F238E27FC236}">
              <a16:creationId xmlns:a16="http://schemas.microsoft.com/office/drawing/2014/main" id="{00000000-0008-0000-0300-00004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55" name="Picture 34" descr="LogoOnLight">
          <a:extLst>
            <a:ext uri="{FF2B5EF4-FFF2-40B4-BE49-F238E27FC236}">
              <a16:creationId xmlns:a16="http://schemas.microsoft.com/office/drawing/2014/main" id="{00000000-0008-0000-0300-00004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56" name="Picture 34" descr="LogoOnLight">
          <a:extLst>
            <a:ext uri="{FF2B5EF4-FFF2-40B4-BE49-F238E27FC236}">
              <a16:creationId xmlns:a16="http://schemas.microsoft.com/office/drawing/2014/main" id="{00000000-0008-0000-0300-00004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57" name="Picture 34" descr="LogoOnLight">
          <a:extLst>
            <a:ext uri="{FF2B5EF4-FFF2-40B4-BE49-F238E27FC236}">
              <a16:creationId xmlns:a16="http://schemas.microsoft.com/office/drawing/2014/main" id="{00000000-0008-0000-0300-00004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58" name="Picture 34" descr="LogoOnLight">
          <a:extLst>
            <a:ext uri="{FF2B5EF4-FFF2-40B4-BE49-F238E27FC236}">
              <a16:creationId xmlns:a16="http://schemas.microsoft.com/office/drawing/2014/main" id="{00000000-0008-0000-0300-00004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59" name="Picture 34" descr="LogoOnLight">
          <a:extLst>
            <a:ext uri="{FF2B5EF4-FFF2-40B4-BE49-F238E27FC236}">
              <a16:creationId xmlns:a16="http://schemas.microsoft.com/office/drawing/2014/main" id="{00000000-0008-0000-0300-00004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60" name="Picture 34" descr="LogoOnLight">
          <a:extLst>
            <a:ext uri="{FF2B5EF4-FFF2-40B4-BE49-F238E27FC236}">
              <a16:creationId xmlns:a16="http://schemas.microsoft.com/office/drawing/2014/main" id="{00000000-0008-0000-0300-00005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204</xdr:row>
      <xdr:rowOff>0</xdr:rowOff>
    </xdr:from>
    <xdr:ext cx="0" cy="552450"/>
    <xdr:pic>
      <xdr:nvPicPr>
        <xdr:cNvPr id="1361" name="Picture 34" descr="LogoOnLight">
          <a:extLst>
            <a:ext uri="{FF2B5EF4-FFF2-40B4-BE49-F238E27FC236}">
              <a16:creationId xmlns:a16="http://schemas.microsoft.com/office/drawing/2014/main" id="{00000000-0008-0000-0300-00005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207</xdr:row>
      <xdr:rowOff>0</xdr:rowOff>
    </xdr:from>
    <xdr:ext cx="0" cy="552450"/>
    <xdr:pic>
      <xdr:nvPicPr>
        <xdr:cNvPr id="1362" name="Picture 34" descr="LogoOnLight">
          <a:extLst>
            <a:ext uri="{FF2B5EF4-FFF2-40B4-BE49-F238E27FC236}">
              <a16:creationId xmlns:a16="http://schemas.microsoft.com/office/drawing/2014/main" id="{00000000-0008-0000-0300-00005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207</xdr:row>
      <xdr:rowOff>0</xdr:rowOff>
    </xdr:from>
    <xdr:ext cx="0" cy="552450"/>
    <xdr:pic>
      <xdr:nvPicPr>
        <xdr:cNvPr id="1363" name="Picture 34" descr="LogoOnLight">
          <a:extLst>
            <a:ext uri="{FF2B5EF4-FFF2-40B4-BE49-F238E27FC236}">
              <a16:creationId xmlns:a16="http://schemas.microsoft.com/office/drawing/2014/main" id="{00000000-0008-0000-0300-00005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64" name="Picture 34" descr="LogoOnLight">
          <a:extLst>
            <a:ext uri="{FF2B5EF4-FFF2-40B4-BE49-F238E27FC236}">
              <a16:creationId xmlns:a16="http://schemas.microsoft.com/office/drawing/2014/main" id="{00000000-0008-0000-0300-00005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65" name="Picture 34" descr="LogoOnLight">
          <a:extLst>
            <a:ext uri="{FF2B5EF4-FFF2-40B4-BE49-F238E27FC236}">
              <a16:creationId xmlns:a16="http://schemas.microsoft.com/office/drawing/2014/main" id="{00000000-0008-0000-0300-00005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66" name="Picture 34" descr="LogoOnLight">
          <a:extLst>
            <a:ext uri="{FF2B5EF4-FFF2-40B4-BE49-F238E27FC236}">
              <a16:creationId xmlns:a16="http://schemas.microsoft.com/office/drawing/2014/main" id="{00000000-0008-0000-0300-00005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67" name="Picture 34" descr="LogoOnLight">
          <a:extLst>
            <a:ext uri="{FF2B5EF4-FFF2-40B4-BE49-F238E27FC236}">
              <a16:creationId xmlns:a16="http://schemas.microsoft.com/office/drawing/2014/main" id="{00000000-0008-0000-0300-00005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68" name="Picture 34" descr="LogoOnLight">
          <a:extLst>
            <a:ext uri="{FF2B5EF4-FFF2-40B4-BE49-F238E27FC236}">
              <a16:creationId xmlns:a16="http://schemas.microsoft.com/office/drawing/2014/main" id="{00000000-0008-0000-0300-00005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69" name="Picture 34" descr="LogoOnLight">
          <a:extLst>
            <a:ext uri="{FF2B5EF4-FFF2-40B4-BE49-F238E27FC236}">
              <a16:creationId xmlns:a16="http://schemas.microsoft.com/office/drawing/2014/main" id="{00000000-0008-0000-0300-00005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70" name="Picture 34" descr="LogoOnLight">
          <a:extLst>
            <a:ext uri="{FF2B5EF4-FFF2-40B4-BE49-F238E27FC236}">
              <a16:creationId xmlns:a16="http://schemas.microsoft.com/office/drawing/2014/main" id="{00000000-0008-0000-0300-00005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71" name="Picture 34" descr="LogoOnLight">
          <a:extLst>
            <a:ext uri="{FF2B5EF4-FFF2-40B4-BE49-F238E27FC236}">
              <a16:creationId xmlns:a16="http://schemas.microsoft.com/office/drawing/2014/main" id="{00000000-0008-0000-0300-00005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72" name="Picture 34" descr="LogoOnLight">
          <a:extLst>
            <a:ext uri="{FF2B5EF4-FFF2-40B4-BE49-F238E27FC236}">
              <a16:creationId xmlns:a16="http://schemas.microsoft.com/office/drawing/2014/main" id="{00000000-0008-0000-0300-00005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73" name="Picture 34" descr="LogoOnLight">
          <a:extLst>
            <a:ext uri="{FF2B5EF4-FFF2-40B4-BE49-F238E27FC236}">
              <a16:creationId xmlns:a16="http://schemas.microsoft.com/office/drawing/2014/main" id="{00000000-0008-0000-0300-00005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74" name="Picture 34" descr="LogoOnLight">
          <a:extLst>
            <a:ext uri="{FF2B5EF4-FFF2-40B4-BE49-F238E27FC236}">
              <a16:creationId xmlns:a16="http://schemas.microsoft.com/office/drawing/2014/main" id="{00000000-0008-0000-0300-00005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75" name="Picture 34" descr="LogoOnLight">
          <a:extLst>
            <a:ext uri="{FF2B5EF4-FFF2-40B4-BE49-F238E27FC236}">
              <a16:creationId xmlns:a16="http://schemas.microsoft.com/office/drawing/2014/main" id="{00000000-0008-0000-0300-00005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207</xdr:row>
      <xdr:rowOff>0</xdr:rowOff>
    </xdr:from>
    <xdr:ext cx="0" cy="552450"/>
    <xdr:pic>
      <xdr:nvPicPr>
        <xdr:cNvPr id="1376" name="Picture 34" descr="LogoOnLight">
          <a:extLst>
            <a:ext uri="{FF2B5EF4-FFF2-40B4-BE49-F238E27FC236}">
              <a16:creationId xmlns:a16="http://schemas.microsoft.com/office/drawing/2014/main" id="{00000000-0008-0000-0300-00006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207</xdr:row>
      <xdr:rowOff>0</xdr:rowOff>
    </xdr:from>
    <xdr:ext cx="0" cy="552450"/>
    <xdr:pic>
      <xdr:nvPicPr>
        <xdr:cNvPr id="1377" name="Picture 34" descr="LogoOnLight">
          <a:extLst>
            <a:ext uri="{FF2B5EF4-FFF2-40B4-BE49-F238E27FC236}">
              <a16:creationId xmlns:a16="http://schemas.microsoft.com/office/drawing/2014/main" id="{00000000-0008-0000-0300-00006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78" name="Picture 34" descr="LogoOnLight">
          <a:extLst>
            <a:ext uri="{FF2B5EF4-FFF2-40B4-BE49-F238E27FC236}">
              <a16:creationId xmlns:a16="http://schemas.microsoft.com/office/drawing/2014/main" id="{00000000-0008-0000-0300-00006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79" name="Picture 34" descr="LogoOnLight">
          <a:extLst>
            <a:ext uri="{FF2B5EF4-FFF2-40B4-BE49-F238E27FC236}">
              <a16:creationId xmlns:a16="http://schemas.microsoft.com/office/drawing/2014/main" id="{00000000-0008-0000-0300-00006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0" name="Picture 34" descr="LogoOnLight">
          <a:extLst>
            <a:ext uri="{FF2B5EF4-FFF2-40B4-BE49-F238E27FC236}">
              <a16:creationId xmlns:a16="http://schemas.microsoft.com/office/drawing/2014/main" id="{00000000-0008-0000-0300-00006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1" name="Picture 34" descr="LogoOnLight">
          <a:extLst>
            <a:ext uri="{FF2B5EF4-FFF2-40B4-BE49-F238E27FC236}">
              <a16:creationId xmlns:a16="http://schemas.microsoft.com/office/drawing/2014/main" id="{00000000-0008-0000-0300-00006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2" name="Picture 34" descr="LogoOnLight">
          <a:extLst>
            <a:ext uri="{FF2B5EF4-FFF2-40B4-BE49-F238E27FC236}">
              <a16:creationId xmlns:a16="http://schemas.microsoft.com/office/drawing/2014/main" id="{00000000-0008-0000-0300-00006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3" name="Picture 34" descr="LogoOnLight">
          <a:extLst>
            <a:ext uri="{FF2B5EF4-FFF2-40B4-BE49-F238E27FC236}">
              <a16:creationId xmlns:a16="http://schemas.microsoft.com/office/drawing/2014/main" id="{00000000-0008-0000-0300-00006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4" name="Picture 34" descr="LogoOnLight">
          <a:extLst>
            <a:ext uri="{FF2B5EF4-FFF2-40B4-BE49-F238E27FC236}">
              <a16:creationId xmlns:a16="http://schemas.microsoft.com/office/drawing/2014/main" id="{00000000-0008-0000-0300-00006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5" name="Picture 34" descr="LogoOnLight">
          <a:extLst>
            <a:ext uri="{FF2B5EF4-FFF2-40B4-BE49-F238E27FC236}">
              <a16:creationId xmlns:a16="http://schemas.microsoft.com/office/drawing/2014/main" id="{00000000-0008-0000-0300-00006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6" name="Picture 34" descr="LogoOnLight">
          <a:extLst>
            <a:ext uri="{FF2B5EF4-FFF2-40B4-BE49-F238E27FC236}">
              <a16:creationId xmlns:a16="http://schemas.microsoft.com/office/drawing/2014/main" id="{00000000-0008-0000-0300-00006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7" name="Picture 34" descr="LogoOnLight">
          <a:extLst>
            <a:ext uri="{FF2B5EF4-FFF2-40B4-BE49-F238E27FC236}">
              <a16:creationId xmlns:a16="http://schemas.microsoft.com/office/drawing/2014/main" id="{00000000-0008-0000-0300-00006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8" name="Picture 34" descr="LogoOnLight">
          <a:extLst>
            <a:ext uri="{FF2B5EF4-FFF2-40B4-BE49-F238E27FC236}">
              <a16:creationId xmlns:a16="http://schemas.microsoft.com/office/drawing/2014/main" id="{00000000-0008-0000-0300-00006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89" name="Picture 34" descr="LogoOnLight">
          <a:extLst>
            <a:ext uri="{FF2B5EF4-FFF2-40B4-BE49-F238E27FC236}">
              <a16:creationId xmlns:a16="http://schemas.microsoft.com/office/drawing/2014/main" id="{00000000-0008-0000-0300-00006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207</xdr:row>
      <xdr:rowOff>0</xdr:rowOff>
    </xdr:from>
    <xdr:ext cx="0" cy="552450"/>
    <xdr:pic>
      <xdr:nvPicPr>
        <xdr:cNvPr id="1390" name="Picture 34" descr="LogoOnLight">
          <a:extLst>
            <a:ext uri="{FF2B5EF4-FFF2-40B4-BE49-F238E27FC236}">
              <a16:creationId xmlns:a16="http://schemas.microsoft.com/office/drawing/2014/main" id="{00000000-0008-0000-0300-00006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91" name="Picture 34" descr="LogoOnLight">
          <a:extLst>
            <a:ext uri="{FF2B5EF4-FFF2-40B4-BE49-F238E27FC236}">
              <a16:creationId xmlns:a16="http://schemas.microsoft.com/office/drawing/2014/main" id="{00000000-0008-0000-0300-00006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92" name="Picture 34" descr="LogoOnLight">
          <a:extLst>
            <a:ext uri="{FF2B5EF4-FFF2-40B4-BE49-F238E27FC236}">
              <a16:creationId xmlns:a16="http://schemas.microsoft.com/office/drawing/2014/main" id="{00000000-0008-0000-0300-00007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93" name="Picture 34" descr="LogoOnLight">
          <a:extLst>
            <a:ext uri="{FF2B5EF4-FFF2-40B4-BE49-F238E27FC236}">
              <a16:creationId xmlns:a16="http://schemas.microsoft.com/office/drawing/2014/main" id="{00000000-0008-0000-0300-00007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94" name="Picture 34" descr="LogoOnLight">
          <a:extLst>
            <a:ext uri="{FF2B5EF4-FFF2-40B4-BE49-F238E27FC236}">
              <a16:creationId xmlns:a16="http://schemas.microsoft.com/office/drawing/2014/main" id="{00000000-0008-0000-0300-00007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95" name="Picture 34" descr="LogoOnLight">
          <a:extLst>
            <a:ext uri="{FF2B5EF4-FFF2-40B4-BE49-F238E27FC236}">
              <a16:creationId xmlns:a16="http://schemas.microsoft.com/office/drawing/2014/main" id="{00000000-0008-0000-0300-00007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96" name="Picture 34" descr="LogoOnLight">
          <a:extLst>
            <a:ext uri="{FF2B5EF4-FFF2-40B4-BE49-F238E27FC236}">
              <a16:creationId xmlns:a16="http://schemas.microsoft.com/office/drawing/2014/main" id="{00000000-0008-0000-0300-00007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97" name="Picture 34" descr="LogoOnLight">
          <a:extLst>
            <a:ext uri="{FF2B5EF4-FFF2-40B4-BE49-F238E27FC236}">
              <a16:creationId xmlns:a16="http://schemas.microsoft.com/office/drawing/2014/main" id="{00000000-0008-0000-0300-00007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207</xdr:row>
      <xdr:rowOff>0</xdr:rowOff>
    </xdr:from>
    <xdr:ext cx="0" cy="552450"/>
    <xdr:pic>
      <xdr:nvPicPr>
        <xdr:cNvPr id="1398" name="Picture 34" descr="LogoOnLight">
          <a:extLst>
            <a:ext uri="{FF2B5EF4-FFF2-40B4-BE49-F238E27FC236}">
              <a16:creationId xmlns:a16="http://schemas.microsoft.com/office/drawing/2014/main" id="{00000000-0008-0000-0300-00007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399" name="Picture 34" descr="LogoOnLight">
          <a:extLst>
            <a:ext uri="{FF2B5EF4-FFF2-40B4-BE49-F238E27FC236}">
              <a16:creationId xmlns:a16="http://schemas.microsoft.com/office/drawing/2014/main" id="{00000000-0008-0000-0300-00007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00" name="Picture 34" descr="LogoOnLight">
          <a:extLst>
            <a:ext uri="{FF2B5EF4-FFF2-40B4-BE49-F238E27FC236}">
              <a16:creationId xmlns:a16="http://schemas.microsoft.com/office/drawing/2014/main" id="{00000000-0008-0000-0300-00007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01" name="Picture 34" descr="LogoOnLight">
          <a:extLst>
            <a:ext uri="{FF2B5EF4-FFF2-40B4-BE49-F238E27FC236}">
              <a16:creationId xmlns:a16="http://schemas.microsoft.com/office/drawing/2014/main" id="{00000000-0008-0000-0300-00007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02" name="Picture 34" descr="LogoOnLight">
          <a:extLst>
            <a:ext uri="{FF2B5EF4-FFF2-40B4-BE49-F238E27FC236}">
              <a16:creationId xmlns:a16="http://schemas.microsoft.com/office/drawing/2014/main" id="{00000000-0008-0000-0300-00007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03" name="Picture 34" descr="LogoOnLight">
          <a:extLst>
            <a:ext uri="{FF2B5EF4-FFF2-40B4-BE49-F238E27FC236}">
              <a16:creationId xmlns:a16="http://schemas.microsoft.com/office/drawing/2014/main" id="{00000000-0008-0000-0300-00007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04" name="Picture 34" descr="LogoOnLight">
          <a:extLst>
            <a:ext uri="{FF2B5EF4-FFF2-40B4-BE49-F238E27FC236}">
              <a16:creationId xmlns:a16="http://schemas.microsoft.com/office/drawing/2014/main" id="{00000000-0008-0000-0300-00007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405" name="Picture 34" descr="LogoOnLight">
          <a:extLst>
            <a:ext uri="{FF2B5EF4-FFF2-40B4-BE49-F238E27FC236}">
              <a16:creationId xmlns:a16="http://schemas.microsoft.com/office/drawing/2014/main" id="{00000000-0008-0000-0300-00007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406" name="Picture 34" descr="LogoOnLight">
          <a:extLst>
            <a:ext uri="{FF2B5EF4-FFF2-40B4-BE49-F238E27FC236}">
              <a16:creationId xmlns:a16="http://schemas.microsoft.com/office/drawing/2014/main" id="{00000000-0008-0000-0300-00007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407" name="Picture 34" descr="LogoOnLight">
          <a:extLst>
            <a:ext uri="{FF2B5EF4-FFF2-40B4-BE49-F238E27FC236}">
              <a16:creationId xmlns:a16="http://schemas.microsoft.com/office/drawing/2014/main" id="{00000000-0008-0000-0300-00007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08" name="Picture 34" descr="LogoOnLight">
          <a:extLst>
            <a:ext uri="{FF2B5EF4-FFF2-40B4-BE49-F238E27FC236}">
              <a16:creationId xmlns:a16="http://schemas.microsoft.com/office/drawing/2014/main" id="{00000000-0008-0000-0300-00008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09" name="Picture 34" descr="LogoOnLight">
          <a:extLst>
            <a:ext uri="{FF2B5EF4-FFF2-40B4-BE49-F238E27FC236}">
              <a16:creationId xmlns:a16="http://schemas.microsoft.com/office/drawing/2014/main" id="{00000000-0008-0000-0300-00008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10" name="Picture 34" descr="LogoOnLight">
          <a:extLst>
            <a:ext uri="{FF2B5EF4-FFF2-40B4-BE49-F238E27FC236}">
              <a16:creationId xmlns:a16="http://schemas.microsoft.com/office/drawing/2014/main" id="{00000000-0008-0000-0300-00008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11" name="Picture 34" descr="LogoOnLight">
          <a:extLst>
            <a:ext uri="{FF2B5EF4-FFF2-40B4-BE49-F238E27FC236}">
              <a16:creationId xmlns:a16="http://schemas.microsoft.com/office/drawing/2014/main" id="{00000000-0008-0000-0300-00008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12" name="Picture 34" descr="LogoOnLight">
          <a:extLst>
            <a:ext uri="{FF2B5EF4-FFF2-40B4-BE49-F238E27FC236}">
              <a16:creationId xmlns:a16="http://schemas.microsoft.com/office/drawing/2014/main" id="{00000000-0008-0000-0300-00008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13" name="Picture 34" descr="LogoOnLight">
          <a:extLst>
            <a:ext uri="{FF2B5EF4-FFF2-40B4-BE49-F238E27FC236}">
              <a16:creationId xmlns:a16="http://schemas.microsoft.com/office/drawing/2014/main" id="{00000000-0008-0000-0300-00008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14" name="Picture 34" descr="LogoOnLight">
          <a:extLst>
            <a:ext uri="{FF2B5EF4-FFF2-40B4-BE49-F238E27FC236}">
              <a16:creationId xmlns:a16="http://schemas.microsoft.com/office/drawing/2014/main" id="{00000000-0008-0000-0300-00008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15" name="Picture 34" descr="LogoOnLight">
          <a:extLst>
            <a:ext uri="{FF2B5EF4-FFF2-40B4-BE49-F238E27FC236}">
              <a16:creationId xmlns:a16="http://schemas.microsoft.com/office/drawing/2014/main" id="{00000000-0008-0000-0300-00008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16" name="Picture 34" descr="LogoOnLight">
          <a:extLst>
            <a:ext uri="{FF2B5EF4-FFF2-40B4-BE49-F238E27FC236}">
              <a16:creationId xmlns:a16="http://schemas.microsoft.com/office/drawing/2014/main" id="{00000000-0008-0000-0300-00008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17" name="Picture 34" descr="LogoOnLight">
          <a:extLst>
            <a:ext uri="{FF2B5EF4-FFF2-40B4-BE49-F238E27FC236}">
              <a16:creationId xmlns:a16="http://schemas.microsoft.com/office/drawing/2014/main" id="{00000000-0008-0000-0300-00008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18" name="Picture 34" descr="LogoOnLight">
          <a:extLst>
            <a:ext uri="{FF2B5EF4-FFF2-40B4-BE49-F238E27FC236}">
              <a16:creationId xmlns:a16="http://schemas.microsoft.com/office/drawing/2014/main" id="{00000000-0008-0000-0300-00008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19" name="Picture 34" descr="LogoOnLight">
          <a:extLst>
            <a:ext uri="{FF2B5EF4-FFF2-40B4-BE49-F238E27FC236}">
              <a16:creationId xmlns:a16="http://schemas.microsoft.com/office/drawing/2014/main" id="{00000000-0008-0000-0300-00008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20" name="Picture 34" descr="LogoOnLight">
          <a:extLst>
            <a:ext uri="{FF2B5EF4-FFF2-40B4-BE49-F238E27FC236}">
              <a16:creationId xmlns:a16="http://schemas.microsoft.com/office/drawing/2014/main" id="{00000000-0008-0000-0300-00008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21" name="Picture 34" descr="LogoOnLight">
          <a:extLst>
            <a:ext uri="{FF2B5EF4-FFF2-40B4-BE49-F238E27FC236}">
              <a16:creationId xmlns:a16="http://schemas.microsoft.com/office/drawing/2014/main" id="{00000000-0008-0000-0300-00008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22" name="Picture 34" descr="LogoOnLight">
          <a:extLst>
            <a:ext uri="{FF2B5EF4-FFF2-40B4-BE49-F238E27FC236}">
              <a16:creationId xmlns:a16="http://schemas.microsoft.com/office/drawing/2014/main" id="{00000000-0008-0000-0300-00008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23" name="Picture 34" descr="LogoOnLight">
          <a:extLst>
            <a:ext uri="{FF2B5EF4-FFF2-40B4-BE49-F238E27FC236}">
              <a16:creationId xmlns:a16="http://schemas.microsoft.com/office/drawing/2014/main" id="{00000000-0008-0000-0300-00008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24" name="Picture 34" descr="LogoOnLight">
          <a:extLst>
            <a:ext uri="{FF2B5EF4-FFF2-40B4-BE49-F238E27FC236}">
              <a16:creationId xmlns:a16="http://schemas.microsoft.com/office/drawing/2014/main" id="{00000000-0008-0000-0300-00009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25" name="Picture 34" descr="LogoOnLight">
          <a:extLst>
            <a:ext uri="{FF2B5EF4-FFF2-40B4-BE49-F238E27FC236}">
              <a16:creationId xmlns:a16="http://schemas.microsoft.com/office/drawing/2014/main" id="{00000000-0008-0000-0300-00009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6300"/>
    <xdr:pic>
      <xdr:nvPicPr>
        <xdr:cNvPr id="1426" name="Picture 4" descr="LogoOnLight">
          <a:extLst>
            <a:ext uri="{FF2B5EF4-FFF2-40B4-BE49-F238E27FC236}">
              <a16:creationId xmlns:a16="http://schemas.microsoft.com/office/drawing/2014/main" id="{00000000-0008-0000-0300-00009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427" name="Picture 4" descr="LogoOnLight">
          <a:extLst>
            <a:ext uri="{FF2B5EF4-FFF2-40B4-BE49-F238E27FC236}">
              <a16:creationId xmlns:a16="http://schemas.microsoft.com/office/drawing/2014/main" id="{00000000-0008-0000-0300-00009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201</xdr:row>
      <xdr:rowOff>0</xdr:rowOff>
    </xdr:from>
    <xdr:ext cx="0" cy="870585"/>
    <xdr:pic>
      <xdr:nvPicPr>
        <xdr:cNvPr id="1428" name="Picture 4" descr="LogoOnLight">
          <a:extLst>
            <a:ext uri="{FF2B5EF4-FFF2-40B4-BE49-F238E27FC236}">
              <a16:creationId xmlns:a16="http://schemas.microsoft.com/office/drawing/2014/main" id="{00000000-0008-0000-0300-00009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429" name="Picture 34" descr="LogoOnLight">
          <a:extLst>
            <a:ext uri="{FF2B5EF4-FFF2-40B4-BE49-F238E27FC236}">
              <a16:creationId xmlns:a16="http://schemas.microsoft.com/office/drawing/2014/main" id="{00000000-0008-0000-0300-00009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430" name="Picture 34" descr="LogoOnLight">
          <a:extLst>
            <a:ext uri="{FF2B5EF4-FFF2-40B4-BE49-F238E27FC236}">
              <a16:creationId xmlns:a16="http://schemas.microsoft.com/office/drawing/2014/main" id="{00000000-0008-0000-0300-00009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431" name="Picture 34" descr="LogoOnLight">
          <a:extLst>
            <a:ext uri="{FF2B5EF4-FFF2-40B4-BE49-F238E27FC236}">
              <a16:creationId xmlns:a16="http://schemas.microsoft.com/office/drawing/2014/main" id="{00000000-0008-0000-0300-00009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432" name="Picture 34" descr="LogoOnLight">
          <a:extLst>
            <a:ext uri="{FF2B5EF4-FFF2-40B4-BE49-F238E27FC236}">
              <a16:creationId xmlns:a16="http://schemas.microsoft.com/office/drawing/2014/main" id="{00000000-0008-0000-0300-00009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33" name="Picture 34" descr="LogoOnLight">
          <a:extLst>
            <a:ext uri="{FF2B5EF4-FFF2-40B4-BE49-F238E27FC236}">
              <a16:creationId xmlns:a16="http://schemas.microsoft.com/office/drawing/2014/main" id="{00000000-0008-0000-0300-00009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34" name="Picture 34" descr="LogoOnLight">
          <a:extLst>
            <a:ext uri="{FF2B5EF4-FFF2-40B4-BE49-F238E27FC236}">
              <a16:creationId xmlns:a16="http://schemas.microsoft.com/office/drawing/2014/main" id="{00000000-0008-0000-0300-00009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35" name="Picture 34" descr="LogoOnLight">
          <a:extLst>
            <a:ext uri="{FF2B5EF4-FFF2-40B4-BE49-F238E27FC236}">
              <a16:creationId xmlns:a16="http://schemas.microsoft.com/office/drawing/2014/main" id="{00000000-0008-0000-0300-00009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36" name="Picture 34" descr="LogoOnLight">
          <a:extLst>
            <a:ext uri="{FF2B5EF4-FFF2-40B4-BE49-F238E27FC236}">
              <a16:creationId xmlns:a16="http://schemas.microsoft.com/office/drawing/2014/main" id="{00000000-0008-0000-0300-00009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37" name="Picture 34" descr="LogoOnLight">
          <a:extLst>
            <a:ext uri="{FF2B5EF4-FFF2-40B4-BE49-F238E27FC236}">
              <a16:creationId xmlns:a16="http://schemas.microsoft.com/office/drawing/2014/main" id="{00000000-0008-0000-0300-00009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38" name="Picture 34" descr="LogoOnLight">
          <a:extLst>
            <a:ext uri="{FF2B5EF4-FFF2-40B4-BE49-F238E27FC236}">
              <a16:creationId xmlns:a16="http://schemas.microsoft.com/office/drawing/2014/main" id="{00000000-0008-0000-0300-00009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39" name="Picture 34" descr="LogoOnLight">
          <a:extLst>
            <a:ext uri="{FF2B5EF4-FFF2-40B4-BE49-F238E27FC236}">
              <a16:creationId xmlns:a16="http://schemas.microsoft.com/office/drawing/2014/main" id="{00000000-0008-0000-0300-00009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40" name="Picture 34" descr="LogoOnLight">
          <a:extLst>
            <a:ext uri="{FF2B5EF4-FFF2-40B4-BE49-F238E27FC236}">
              <a16:creationId xmlns:a16="http://schemas.microsoft.com/office/drawing/2014/main" id="{00000000-0008-0000-0300-0000A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41" name="Picture 34" descr="LogoOnLight">
          <a:extLst>
            <a:ext uri="{FF2B5EF4-FFF2-40B4-BE49-F238E27FC236}">
              <a16:creationId xmlns:a16="http://schemas.microsoft.com/office/drawing/2014/main" id="{00000000-0008-0000-0300-0000A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42" name="Picture 34" descr="LogoOnLight">
          <a:extLst>
            <a:ext uri="{FF2B5EF4-FFF2-40B4-BE49-F238E27FC236}">
              <a16:creationId xmlns:a16="http://schemas.microsoft.com/office/drawing/2014/main" id="{00000000-0008-0000-0300-0000A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43" name="Picture 34" descr="LogoOnLight">
          <a:extLst>
            <a:ext uri="{FF2B5EF4-FFF2-40B4-BE49-F238E27FC236}">
              <a16:creationId xmlns:a16="http://schemas.microsoft.com/office/drawing/2014/main" id="{00000000-0008-0000-0300-0000A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44" name="Picture 34" descr="LogoOnLight">
          <a:extLst>
            <a:ext uri="{FF2B5EF4-FFF2-40B4-BE49-F238E27FC236}">
              <a16:creationId xmlns:a16="http://schemas.microsoft.com/office/drawing/2014/main" id="{00000000-0008-0000-0300-0000A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45" name="Picture 34" descr="LogoOnLight">
          <a:extLst>
            <a:ext uri="{FF2B5EF4-FFF2-40B4-BE49-F238E27FC236}">
              <a16:creationId xmlns:a16="http://schemas.microsoft.com/office/drawing/2014/main" id="{00000000-0008-0000-0300-0000A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46" name="Picture 34" descr="LogoOnLight">
          <a:extLst>
            <a:ext uri="{FF2B5EF4-FFF2-40B4-BE49-F238E27FC236}">
              <a16:creationId xmlns:a16="http://schemas.microsoft.com/office/drawing/2014/main" id="{00000000-0008-0000-0300-0000A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47" name="Picture 34" descr="LogoOnLight">
          <a:extLst>
            <a:ext uri="{FF2B5EF4-FFF2-40B4-BE49-F238E27FC236}">
              <a16:creationId xmlns:a16="http://schemas.microsoft.com/office/drawing/2014/main" id="{00000000-0008-0000-0300-0000A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48" name="Picture 34" descr="LogoOnLight">
          <a:extLst>
            <a:ext uri="{FF2B5EF4-FFF2-40B4-BE49-F238E27FC236}">
              <a16:creationId xmlns:a16="http://schemas.microsoft.com/office/drawing/2014/main" id="{00000000-0008-0000-0300-0000A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49" name="Picture 34" descr="LogoOnLight">
          <a:extLst>
            <a:ext uri="{FF2B5EF4-FFF2-40B4-BE49-F238E27FC236}">
              <a16:creationId xmlns:a16="http://schemas.microsoft.com/office/drawing/2014/main" id="{00000000-0008-0000-0300-0000A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50" name="Picture 34" descr="LogoOnLight">
          <a:extLst>
            <a:ext uri="{FF2B5EF4-FFF2-40B4-BE49-F238E27FC236}">
              <a16:creationId xmlns:a16="http://schemas.microsoft.com/office/drawing/2014/main" id="{00000000-0008-0000-0300-0000A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51" name="Picture 34" descr="LogoOnLight">
          <a:extLst>
            <a:ext uri="{FF2B5EF4-FFF2-40B4-BE49-F238E27FC236}">
              <a16:creationId xmlns:a16="http://schemas.microsoft.com/office/drawing/2014/main" id="{00000000-0008-0000-0300-0000A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52" name="Picture 34" descr="LogoOnLight">
          <a:extLst>
            <a:ext uri="{FF2B5EF4-FFF2-40B4-BE49-F238E27FC236}">
              <a16:creationId xmlns:a16="http://schemas.microsoft.com/office/drawing/2014/main" id="{00000000-0008-0000-0300-0000A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53" name="Picture 34" descr="LogoOnLight">
          <a:extLst>
            <a:ext uri="{FF2B5EF4-FFF2-40B4-BE49-F238E27FC236}">
              <a16:creationId xmlns:a16="http://schemas.microsoft.com/office/drawing/2014/main" id="{00000000-0008-0000-0300-0000A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54" name="Picture 34" descr="LogoOnLight">
          <a:extLst>
            <a:ext uri="{FF2B5EF4-FFF2-40B4-BE49-F238E27FC236}">
              <a16:creationId xmlns:a16="http://schemas.microsoft.com/office/drawing/2014/main" id="{00000000-0008-0000-0300-0000A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55" name="Picture 34" descr="LogoOnLight">
          <a:extLst>
            <a:ext uri="{FF2B5EF4-FFF2-40B4-BE49-F238E27FC236}">
              <a16:creationId xmlns:a16="http://schemas.microsoft.com/office/drawing/2014/main" id="{00000000-0008-0000-0300-0000A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56" name="Picture 34" descr="LogoOnLight">
          <a:extLst>
            <a:ext uri="{FF2B5EF4-FFF2-40B4-BE49-F238E27FC236}">
              <a16:creationId xmlns:a16="http://schemas.microsoft.com/office/drawing/2014/main" id="{00000000-0008-0000-0300-0000B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457" name="Picture 34" descr="LogoOnLight">
          <a:extLst>
            <a:ext uri="{FF2B5EF4-FFF2-40B4-BE49-F238E27FC236}">
              <a16:creationId xmlns:a16="http://schemas.microsoft.com/office/drawing/2014/main" id="{00000000-0008-0000-0300-0000B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458" name="Picture 34" descr="LogoOnLight">
          <a:extLst>
            <a:ext uri="{FF2B5EF4-FFF2-40B4-BE49-F238E27FC236}">
              <a16:creationId xmlns:a16="http://schemas.microsoft.com/office/drawing/2014/main" id="{00000000-0008-0000-0300-0000B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459" name="Picture 34" descr="LogoOnLight">
          <a:extLst>
            <a:ext uri="{FF2B5EF4-FFF2-40B4-BE49-F238E27FC236}">
              <a16:creationId xmlns:a16="http://schemas.microsoft.com/office/drawing/2014/main" id="{00000000-0008-0000-0300-0000B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201</xdr:row>
      <xdr:rowOff>0</xdr:rowOff>
    </xdr:from>
    <xdr:ext cx="0" cy="552450"/>
    <xdr:pic>
      <xdr:nvPicPr>
        <xdr:cNvPr id="1460" name="Picture 34" descr="LogoOnLight">
          <a:extLst>
            <a:ext uri="{FF2B5EF4-FFF2-40B4-BE49-F238E27FC236}">
              <a16:creationId xmlns:a16="http://schemas.microsoft.com/office/drawing/2014/main" id="{00000000-0008-0000-0300-0000B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61" name="Picture 34" descr="LogoOnLight">
          <a:extLst>
            <a:ext uri="{FF2B5EF4-FFF2-40B4-BE49-F238E27FC236}">
              <a16:creationId xmlns:a16="http://schemas.microsoft.com/office/drawing/2014/main" id="{00000000-0008-0000-0300-0000B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62" name="Picture 34" descr="LogoOnLight">
          <a:extLst>
            <a:ext uri="{FF2B5EF4-FFF2-40B4-BE49-F238E27FC236}">
              <a16:creationId xmlns:a16="http://schemas.microsoft.com/office/drawing/2014/main" id="{00000000-0008-0000-0300-0000B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63" name="Picture 34" descr="LogoOnLight">
          <a:extLst>
            <a:ext uri="{FF2B5EF4-FFF2-40B4-BE49-F238E27FC236}">
              <a16:creationId xmlns:a16="http://schemas.microsoft.com/office/drawing/2014/main" id="{00000000-0008-0000-0300-0000B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64" name="Picture 34" descr="LogoOnLight">
          <a:extLst>
            <a:ext uri="{FF2B5EF4-FFF2-40B4-BE49-F238E27FC236}">
              <a16:creationId xmlns:a16="http://schemas.microsoft.com/office/drawing/2014/main" id="{00000000-0008-0000-0300-0000B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65" name="Picture 34" descr="LogoOnLight">
          <a:extLst>
            <a:ext uri="{FF2B5EF4-FFF2-40B4-BE49-F238E27FC236}">
              <a16:creationId xmlns:a16="http://schemas.microsoft.com/office/drawing/2014/main" id="{00000000-0008-0000-0300-0000B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66" name="Picture 34" descr="LogoOnLight">
          <a:extLst>
            <a:ext uri="{FF2B5EF4-FFF2-40B4-BE49-F238E27FC236}">
              <a16:creationId xmlns:a16="http://schemas.microsoft.com/office/drawing/2014/main" id="{00000000-0008-0000-0300-0000B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67" name="Picture 34" descr="LogoOnLight">
          <a:extLst>
            <a:ext uri="{FF2B5EF4-FFF2-40B4-BE49-F238E27FC236}">
              <a16:creationId xmlns:a16="http://schemas.microsoft.com/office/drawing/2014/main" id="{00000000-0008-0000-0300-0000B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68" name="Picture 34" descr="LogoOnLight">
          <a:extLst>
            <a:ext uri="{FF2B5EF4-FFF2-40B4-BE49-F238E27FC236}">
              <a16:creationId xmlns:a16="http://schemas.microsoft.com/office/drawing/2014/main" id="{00000000-0008-0000-0300-0000B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69" name="Picture 34" descr="LogoOnLight">
          <a:extLst>
            <a:ext uri="{FF2B5EF4-FFF2-40B4-BE49-F238E27FC236}">
              <a16:creationId xmlns:a16="http://schemas.microsoft.com/office/drawing/2014/main" id="{00000000-0008-0000-0300-0000B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70" name="Picture 34" descr="LogoOnLight">
          <a:extLst>
            <a:ext uri="{FF2B5EF4-FFF2-40B4-BE49-F238E27FC236}">
              <a16:creationId xmlns:a16="http://schemas.microsoft.com/office/drawing/2014/main" id="{00000000-0008-0000-0300-0000B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71" name="Picture 34" descr="LogoOnLight">
          <a:extLst>
            <a:ext uri="{FF2B5EF4-FFF2-40B4-BE49-F238E27FC236}">
              <a16:creationId xmlns:a16="http://schemas.microsoft.com/office/drawing/2014/main" id="{00000000-0008-0000-0300-0000B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72" name="Picture 34" descr="LogoOnLight">
          <a:extLst>
            <a:ext uri="{FF2B5EF4-FFF2-40B4-BE49-F238E27FC236}">
              <a16:creationId xmlns:a16="http://schemas.microsoft.com/office/drawing/2014/main" id="{00000000-0008-0000-0300-0000C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73" name="Picture 34" descr="LogoOnLight">
          <a:extLst>
            <a:ext uri="{FF2B5EF4-FFF2-40B4-BE49-F238E27FC236}">
              <a16:creationId xmlns:a16="http://schemas.microsoft.com/office/drawing/2014/main" id="{00000000-0008-0000-0300-0000C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74" name="Picture 34" descr="LogoOnLight">
          <a:extLst>
            <a:ext uri="{FF2B5EF4-FFF2-40B4-BE49-F238E27FC236}">
              <a16:creationId xmlns:a16="http://schemas.microsoft.com/office/drawing/2014/main" id="{00000000-0008-0000-0300-0000C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75" name="Picture 34" descr="LogoOnLight">
          <a:extLst>
            <a:ext uri="{FF2B5EF4-FFF2-40B4-BE49-F238E27FC236}">
              <a16:creationId xmlns:a16="http://schemas.microsoft.com/office/drawing/2014/main" id="{00000000-0008-0000-0300-0000C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76" name="Picture 34" descr="LogoOnLight">
          <a:extLst>
            <a:ext uri="{FF2B5EF4-FFF2-40B4-BE49-F238E27FC236}">
              <a16:creationId xmlns:a16="http://schemas.microsoft.com/office/drawing/2014/main" id="{00000000-0008-0000-0300-0000C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77" name="Picture 34" descr="LogoOnLight">
          <a:extLst>
            <a:ext uri="{FF2B5EF4-FFF2-40B4-BE49-F238E27FC236}">
              <a16:creationId xmlns:a16="http://schemas.microsoft.com/office/drawing/2014/main" id="{00000000-0008-0000-0300-0000C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78" name="Picture 34" descr="LogoOnLight">
          <a:extLst>
            <a:ext uri="{FF2B5EF4-FFF2-40B4-BE49-F238E27FC236}">
              <a16:creationId xmlns:a16="http://schemas.microsoft.com/office/drawing/2014/main" id="{00000000-0008-0000-0300-0000C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79" name="Picture 34" descr="LogoOnLight">
          <a:extLst>
            <a:ext uri="{FF2B5EF4-FFF2-40B4-BE49-F238E27FC236}">
              <a16:creationId xmlns:a16="http://schemas.microsoft.com/office/drawing/2014/main" id="{00000000-0008-0000-0300-0000C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80" name="Picture 34" descr="LogoOnLight">
          <a:extLst>
            <a:ext uri="{FF2B5EF4-FFF2-40B4-BE49-F238E27FC236}">
              <a16:creationId xmlns:a16="http://schemas.microsoft.com/office/drawing/2014/main" id="{00000000-0008-0000-0300-0000C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81" name="Picture 34" descr="LogoOnLight">
          <a:extLst>
            <a:ext uri="{FF2B5EF4-FFF2-40B4-BE49-F238E27FC236}">
              <a16:creationId xmlns:a16="http://schemas.microsoft.com/office/drawing/2014/main" id="{00000000-0008-0000-0300-0000C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82" name="Picture 34" descr="LogoOnLight">
          <a:extLst>
            <a:ext uri="{FF2B5EF4-FFF2-40B4-BE49-F238E27FC236}">
              <a16:creationId xmlns:a16="http://schemas.microsoft.com/office/drawing/2014/main" id="{00000000-0008-0000-0300-0000C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83" name="Picture 34" descr="LogoOnLight">
          <a:extLst>
            <a:ext uri="{FF2B5EF4-FFF2-40B4-BE49-F238E27FC236}">
              <a16:creationId xmlns:a16="http://schemas.microsoft.com/office/drawing/2014/main" id="{00000000-0008-0000-0300-0000C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84" name="Picture 34" descr="LogoOnLight">
          <a:extLst>
            <a:ext uri="{FF2B5EF4-FFF2-40B4-BE49-F238E27FC236}">
              <a16:creationId xmlns:a16="http://schemas.microsoft.com/office/drawing/2014/main" id="{00000000-0008-0000-0300-0000C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485" name="Picture 34" descr="LogoOnLight">
          <a:extLst>
            <a:ext uri="{FF2B5EF4-FFF2-40B4-BE49-F238E27FC236}">
              <a16:creationId xmlns:a16="http://schemas.microsoft.com/office/drawing/2014/main" id="{00000000-0008-0000-0300-0000C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86" name="Picture 34" descr="LogoOnLight">
          <a:extLst>
            <a:ext uri="{FF2B5EF4-FFF2-40B4-BE49-F238E27FC236}">
              <a16:creationId xmlns:a16="http://schemas.microsoft.com/office/drawing/2014/main" id="{00000000-0008-0000-0300-0000C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87" name="Picture 34" descr="LogoOnLight">
          <a:extLst>
            <a:ext uri="{FF2B5EF4-FFF2-40B4-BE49-F238E27FC236}">
              <a16:creationId xmlns:a16="http://schemas.microsoft.com/office/drawing/2014/main" id="{00000000-0008-0000-0300-0000C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88" name="Picture 34" descr="LogoOnLight">
          <a:extLst>
            <a:ext uri="{FF2B5EF4-FFF2-40B4-BE49-F238E27FC236}">
              <a16:creationId xmlns:a16="http://schemas.microsoft.com/office/drawing/2014/main" id="{00000000-0008-0000-0300-0000D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89" name="Picture 34" descr="LogoOnLight">
          <a:extLst>
            <a:ext uri="{FF2B5EF4-FFF2-40B4-BE49-F238E27FC236}">
              <a16:creationId xmlns:a16="http://schemas.microsoft.com/office/drawing/2014/main" id="{00000000-0008-0000-0300-0000D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90" name="Picture 34" descr="LogoOnLight">
          <a:extLst>
            <a:ext uri="{FF2B5EF4-FFF2-40B4-BE49-F238E27FC236}">
              <a16:creationId xmlns:a16="http://schemas.microsoft.com/office/drawing/2014/main" id="{00000000-0008-0000-0300-0000D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91" name="Picture 34" descr="LogoOnLight">
          <a:extLst>
            <a:ext uri="{FF2B5EF4-FFF2-40B4-BE49-F238E27FC236}">
              <a16:creationId xmlns:a16="http://schemas.microsoft.com/office/drawing/2014/main" id="{00000000-0008-0000-0300-0000D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92" name="Picture 34" descr="LogoOnLight">
          <a:extLst>
            <a:ext uri="{FF2B5EF4-FFF2-40B4-BE49-F238E27FC236}">
              <a16:creationId xmlns:a16="http://schemas.microsoft.com/office/drawing/2014/main" id="{00000000-0008-0000-0300-0000D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93" name="Picture 34" descr="LogoOnLight">
          <a:extLst>
            <a:ext uri="{FF2B5EF4-FFF2-40B4-BE49-F238E27FC236}">
              <a16:creationId xmlns:a16="http://schemas.microsoft.com/office/drawing/2014/main" id="{00000000-0008-0000-0300-0000D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94" name="Picture 34" descr="LogoOnLight">
          <a:extLst>
            <a:ext uri="{FF2B5EF4-FFF2-40B4-BE49-F238E27FC236}">
              <a16:creationId xmlns:a16="http://schemas.microsoft.com/office/drawing/2014/main" id="{00000000-0008-0000-0300-0000D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95" name="Picture 34" descr="LogoOnLight">
          <a:extLst>
            <a:ext uri="{FF2B5EF4-FFF2-40B4-BE49-F238E27FC236}">
              <a16:creationId xmlns:a16="http://schemas.microsoft.com/office/drawing/2014/main" id="{00000000-0008-0000-0300-0000D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96" name="Picture 34" descr="LogoOnLight">
          <a:extLst>
            <a:ext uri="{FF2B5EF4-FFF2-40B4-BE49-F238E27FC236}">
              <a16:creationId xmlns:a16="http://schemas.microsoft.com/office/drawing/2014/main" id="{00000000-0008-0000-0300-0000D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97" name="Picture 34" descr="LogoOnLight">
          <a:extLst>
            <a:ext uri="{FF2B5EF4-FFF2-40B4-BE49-F238E27FC236}">
              <a16:creationId xmlns:a16="http://schemas.microsoft.com/office/drawing/2014/main" id="{00000000-0008-0000-0300-0000D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498" name="Picture 34" descr="LogoOnLight">
          <a:extLst>
            <a:ext uri="{FF2B5EF4-FFF2-40B4-BE49-F238E27FC236}">
              <a16:creationId xmlns:a16="http://schemas.microsoft.com/office/drawing/2014/main" id="{00000000-0008-0000-0300-0000D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499" name="Picture 34" descr="LogoOnLight">
          <a:extLst>
            <a:ext uri="{FF2B5EF4-FFF2-40B4-BE49-F238E27FC236}">
              <a16:creationId xmlns:a16="http://schemas.microsoft.com/office/drawing/2014/main" id="{00000000-0008-0000-0300-0000D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500" name="Picture 34" descr="LogoOnLight">
          <a:extLst>
            <a:ext uri="{FF2B5EF4-FFF2-40B4-BE49-F238E27FC236}">
              <a16:creationId xmlns:a16="http://schemas.microsoft.com/office/drawing/2014/main" id="{00000000-0008-0000-0300-0000D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201</xdr:row>
      <xdr:rowOff>0</xdr:rowOff>
    </xdr:from>
    <xdr:ext cx="0" cy="552450"/>
    <xdr:pic>
      <xdr:nvPicPr>
        <xdr:cNvPr id="1501" name="Picture 34" descr="LogoOnLight">
          <a:extLst>
            <a:ext uri="{FF2B5EF4-FFF2-40B4-BE49-F238E27FC236}">
              <a16:creationId xmlns:a16="http://schemas.microsoft.com/office/drawing/2014/main" id="{00000000-0008-0000-0300-0000D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502" name="Picture 34" descr="LogoOnLight">
          <a:extLst>
            <a:ext uri="{FF2B5EF4-FFF2-40B4-BE49-F238E27FC236}">
              <a16:creationId xmlns:a16="http://schemas.microsoft.com/office/drawing/2014/main" id="{00000000-0008-0000-0300-0000D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03" name="Picture 34" descr="LogoOnLight">
          <a:extLst>
            <a:ext uri="{FF2B5EF4-FFF2-40B4-BE49-F238E27FC236}">
              <a16:creationId xmlns:a16="http://schemas.microsoft.com/office/drawing/2014/main" id="{00000000-0008-0000-0300-0000D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04" name="Picture 34" descr="LogoOnLight">
          <a:extLst>
            <a:ext uri="{FF2B5EF4-FFF2-40B4-BE49-F238E27FC236}">
              <a16:creationId xmlns:a16="http://schemas.microsoft.com/office/drawing/2014/main" id="{00000000-0008-0000-0300-0000E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05" name="Picture 34" descr="LogoOnLight">
          <a:extLst>
            <a:ext uri="{FF2B5EF4-FFF2-40B4-BE49-F238E27FC236}">
              <a16:creationId xmlns:a16="http://schemas.microsoft.com/office/drawing/2014/main" id="{00000000-0008-0000-0300-0000E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06" name="Picture 34" descr="LogoOnLight">
          <a:extLst>
            <a:ext uri="{FF2B5EF4-FFF2-40B4-BE49-F238E27FC236}">
              <a16:creationId xmlns:a16="http://schemas.microsoft.com/office/drawing/2014/main" id="{00000000-0008-0000-0300-0000E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07" name="Picture 34" descr="LogoOnLight">
          <a:extLst>
            <a:ext uri="{FF2B5EF4-FFF2-40B4-BE49-F238E27FC236}">
              <a16:creationId xmlns:a16="http://schemas.microsoft.com/office/drawing/2014/main" id="{00000000-0008-0000-0300-0000E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08" name="Picture 34" descr="LogoOnLight">
          <a:extLst>
            <a:ext uri="{FF2B5EF4-FFF2-40B4-BE49-F238E27FC236}">
              <a16:creationId xmlns:a16="http://schemas.microsoft.com/office/drawing/2014/main" id="{00000000-0008-0000-0300-0000E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213</xdr:row>
      <xdr:rowOff>133350</xdr:rowOff>
    </xdr:from>
    <xdr:ext cx="0" cy="1123950"/>
    <xdr:pic>
      <xdr:nvPicPr>
        <xdr:cNvPr id="1509" name="Picture 34" descr="LogoOnLight">
          <a:extLst>
            <a:ext uri="{FF2B5EF4-FFF2-40B4-BE49-F238E27FC236}">
              <a16:creationId xmlns:a16="http://schemas.microsoft.com/office/drawing/2014/main" id="{00000000-0008-0000-0300-0000E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213</xdr:row>
      <xdr:rowOff>704850</xdr:rowOff>
    </xdr:from>
    <xdr:ext cx="0" cy="552450"/>
    <xdr:pic>
      <xdr:nvPicPr>
        <xdr:cNvPr id="1510" name="Picture 34" descr="LogoOnLight">
          <a:extLst>
            <a:ext uri="{FF2B5EF4-FFF2-40B4-BE49-F238E27FC236}">
              <a16:creationId xmlns:a16="http://schemas.microsoft.com/office/drawing/2014/main" id="{00000000-0008-0000-0300-0000E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213</xdr:row>
      <xdr:rowOff>704850</xdr:rowOff>
    </xdr:from>
    <xdr:ext cx="0" cy="552450"/>
    <xdr:pic>
      <xdr:nvPicPr>
        <xdr:cNvPr id="1511" name="Picture 34" descr="LogoOnLight">
          <a:extLst>
            <a:ext uri="{FF2B5EF4-FFF2-40B4-BE49-F238E27FC236}">
              <a16:creationId xmlns:a16="http://schemas.microsoft.com/office/drawing/2014/main" id="{00000000-0008-0000-0300-0000E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12" name="Picture 34" descr="LogoOnLight">
          <a:extLst>
            <a:ext uri="{FF2B5EF4-FFF2-40B4-BE49-F238E27FC236}">
              <a16:creationId xmlns:a16="http://schemas.microsoft.com/office/drawing/2014/main" id="{00000000-0008-0000-0300-0000E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13" name="Picture 34" descr="LogoOnLight">
          <a:extLst>
            <a:ext uri="{FF2B5EF4-FFF2-40B4-BE49-F238E27FC236}">
              <a16:creationId xmlns:a16="http://schemas.microsoft.com/office/drawing/2014/main" id="{00000000-0008-0000-0300-0000E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14" name="Picture 34" descr="LogoOnLight">
          <a:extLst>
            <a:ext uri="{FF2B5EF4-FFF2-40B4-BE49-F238E27FC236}">
              <a16:creationId xmlns:a16="http://schemas.microsoft.com/office/drawing/2014/main" id="{00000000-0008-0000-0300-0000E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15" name="Picture 34" descr="LogoOnLight">
          <a:extLst>
            <a:ext uri="{FF2B5EF4-FFF2-40B4-BE49-F238E27FC236}">
              <a16:creationId xmlns:a16="http://schemas.microsoft.com/office/drawing/2014/main" id="{00000000-0008-0000-0300-0000E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16" name="Picture 34" descr="LogoOnLight">
          <a:extLst>
            <a:ext uri="{FF2B5EF4-FFF2-40B4-BE49-F238E27FC236}">
              <a16:creationId xmlns:a16="http://schemas.microsoft.com/office/drawing/2014/main" id="{00000000-0008-0000-0300-0000E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17" name="Picture 34" descr="LogoOnLight">
          <a:extLst>
            <a:ext uri="{FF2B5EF4-FFF2-40B4-BE49-F238E27FC236}">
              <a16:creationId xmlns:a16="http://schemas.microsoft.com/office/drawing/2014/main" id="{00000000-0008-0000-0300-0000E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18" name="Picture 34" descr="LogoOnLight">
          <a:extLst>
            <a:ext uri="{FF2B5EF4-FFF2-40B4-BE49-F238E27FC236}">
              <a16:creationId xmlns:a16="http://schemas.microsoft.com/office/drawing/2014/main" id="{00000000-0008-0000-0300-0000E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19" name="Picture 34" descr="LogoOnLight">
          <a:extLst>
            <a:ext uri="{FF2B5EF4-FFF2-40B4-BE49-F238E27FC236}">
              <a16:creationId xmlns:a16="http://schemas.microsoft.com/office/drawing/2014/main" id="{00000000-0008-0000-0300-0000E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20" name="Picture 34" descr="LogoOnLight">
          <a:extLst>
            <a:ext uri="{FF2B5EF4-FFF2-40B4-BE49-F238E27FC236}">
              <a16:creationId xmlns:a16="http://schemas.microsoft.com/office/drawing/2014/main" id="{00000000-0008-0000-0300-0000F0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21" name="Picture 34" descr="LogoOnLight">
          <a:extLst>
            <a:ext uri="{FF2B5EF4-FFF2-40B4-BE49-F238E27FC236}">
              <a16:creationId xmlns:a16="http://schemas.microsoft.com/office/drawing/2014/main" id="{00000000-0008-0000-0300-0000F1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22" name="Picture 34" descr="LogoOnLight">
          <a:extLst>
            <a:ext uri="{FF2B5EF4-FFF2-40B4-BE49-F238E27FC236}">
              <a16:creationId xmlns:a16="http://schemas.microsoft.com/office/drawing/2014/main" id="{00000000-0008-0000-0300-0000F2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23" name="Picture 34" descr="LogoOnLight">
          <a:extLst>
            <a:ext uri="{FF2B5EF4-FFF2-40B4-BE49-F238E27FC236}">
              <a16:creationId xmlns:a16="http://schemas.microsoft.com/office/drawing/2014/main" id="{00000000-0008-0000-0300-0000F3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24" name="Picture 34" descr="LogoOnLight">
          <a:extLst>
            <a:ext uri="{FF2B5EF4-FFF2-40B4-BE49-F238E27FC236}">
              <a16:creationId xmlns:a16="http://schemas.microsoft.com/office/drawing/2014/main" id="{00000000-0008-0000-0300-0000F4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25" name="Picture 34" descr="LogoOnLight">
          <a:extLst>
            <a:ext uri="{FF2B5EF4-FFF2-40B4-BE49-F238E27FC236}">
              <a16:creationId xmlns:a16="http://schemas.microsoft.com/office/drawing/2014/main" id="{00000000-0008-0000-0300-0000F5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26" name="Picture 34" descr="LogoOnLight">
          <a:extLst>
            <a:ext uri="{FF2B5EF4-FFF2-40B4-BE49-F238E27FC236}">
              <a16:creationId xmlns:a16="http://schemas.microsoft.com/office/drawing/2014/main" id="{00000000-0008-0000-0300-0000F6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27" name="Picture 34" descr="LogoOnLight">
          <a:extLst>
            <a:ext uri="{FF2B5EF4-FFF2-40B4-BE49-F238E27FC236}">
              <a16:creationId xmlns:a16="http://schemas.microsoft.com/office/drawing/2014/main" id="{00000000-0008-0000-0300-0000F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528" name="Picture 34" descr="LogoOnLight">
          <a:extLst>
            <a:ext uri="{FF2B5EF4-FFF2-40B4-BE49-F238E27FC236}">
              <a16:creationId xmlns:a16="http://schemas.microsoft.com/office/drawing/2014/main" id="{00000000-0008-0000-0300-0000F8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529" name="Picture 34" descr="LogoOnLight">
          <a:extLst>
            <a:ext uri="{FF2B5EF4-FFF2-40B4-BE49-F238E27FC236}">
              <a16:creationId xmlns:a16="http://schemas.microsoft.com/office/drawing/2014/main" id="{00000000-0008-0000-0300-0000F9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98207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0</xdr:rowOff>
    </xdr:from>
    <xdr:ext cx="0" cy="876300"/>
    <xdr:pic>
      <xdr:nvPicPr>
        <xdr:cNvPr id="1530" name="Picture 4" descr="LogoOnLight">
          <a:extLst>
            <a:ext uri="{FF2B5EF4-FFF2-40B4-BE49-F238E27FC236}">
              <a16:creationId xmlns:a16="http://schemas.microsoft.com/office/drawing/2014/main" id="{00000000-0008-0000-0300-0000FA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0</xdr:rowOff>
    </xdr:from>
    <xdr:ext cx="0" cy="870585"/>
    <xdr:pic>
      <xdr:nvPicPr>
        <xdr:cNvPr id="1531" name="Picture 4" descr="LogoOnLight">
          <a:extLst>
            <a:ext uri="{FF2B5EF4-FFF2-40B4-BE49-F238E27FC236}">
              <a16:creationId xmlns:a16="http://schemas.microsoft.com/office/drawing/2014/main" id="{00000000-0008-0000-0300-0000FB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0</xdr:rowOff>
    </xdr:from>
    <xdr:ext cx="0" cy="876300"/>
    <xdr:pic>
      <xdr:nvPicPr>
        <xdr:cNvPr id="1533" name="Picture 4" descr="LogoOnLight">
          <a:extLst>
            <a:ext uri="{FF2B5EF4-FFF2-40B4-BE49-F238E27FC236}">
              <a16:creationId xmlns:a16="http://schemas.microsoft.com/office/drawing/2014/main" id="{00000000-0008-0000-0300-0000FD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0</xdr:rowOff>
    </xdr:from>
    <xdr:ext cx="0" cy="870585"/>
    <xdr:pic>
      <xdr:nvPicPr>
        <xdr:cNvPr id="1534" name="Picture 4" descr="LogoOnLight">
          <a:extLst>
            <a:ext uri="{FF2B5EF4-FFF2-40B4-BE49-F238E27FC236}">
              <a16:creationId xmlns:a16="http://schemas.microsoft.com/office/drawing/2014/main" id="{00000000-0008-0000-0300-0000FE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213</xdr:row>
      <xdr:rowOff>0</xdr:rowOff>
    </xdr:from>
    <xdr:ext cx="0" cy="870585"/>
    <xdr:pic>
      <xdr:nvPicPr>
        <xdr:cNvPr id="1535" name="Picture 4" descr="LogoOnLight">
          <a:extLst>
            <a:ext uri="{FF2B5EF4-FFF2-40B4-BE49-F238E27FC236}">
              <a16:creationId xmlns:a16="http://schemas.microsoft.com/office/drawing/2014/main" id="{00000000-0008-0000-0300-0000FF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223</xdr:row>
      <xdr:rowOff>304800</xdr:rowOff>
    </xdr:from>
    <xdr:ext cx="0" cy="0"/>
    <xdr:pic>
      <xdr:nvPicPr>
        <xdr:cNvPr id="1536" name="Picture 34" descr="LogoOnLight">
          <a:extLst>
            <a:ext uri="{FF2B5EF4-FFF2-40B4-BE49-F238E27FC236}">
              <a16:creationId xmlns:a16="http://schemas.microsoft.com/office/drawing/2014/main" id="{00000000-0008-0000-0300-00000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9286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223</xdr:row>
      <xdr:rowOff>0</xdr:rowOff>
    </xdr:from>
    <xdr:ext cx="0" cy="647700"/>
    <xdr:pic>
      <xdr:nvPicPr>
        <xdr:cNvPr id="1537" name="Picture 4" descr="LogoOnLight">
          <a:extLst>
            <a:ext uri="{FF2B5EF4-FFF2-40B4-BE49-F238E27FC236}">
              <a16:creationId xmlns:a16="http://schemas.microsoft.com/office/drawing/2014/main" id="{00000000-0008-0000-0300-00000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223</xdr:row>
      <xdr:rowOff>0</xdr:rowOff>
    </xdr:from>
    <xdr:ext cx="0" cy="876300"/>
    <xdr:pic>
      <xdr:nvPicPr>
        <xdr:cNvPr id="1538" name="Picture 4" descr="LogoOnLight">
          <a:extLst>
            <a:ext uri="{FF2B5EF4-FFF2-40B4-BE49-F238E27FC236}">
              <a16:creationId xmlns:a16="http://schemas.microsoft.com/office/drawing/2014/main" id="{00000000-0008-0000-0300-00000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223</xdr:row>
      <xdr:rowOff>0</xdr:rowOff>
    </xdr:from>
    <xdr:ext cx="0" cy="870585"/>
    <xdr:pic>
      <xdr:nvPicPr>
        <xdr:cNvPr id="1539" name="Picture 4" descr="LogoOnLight">
          <a:extLst>
            <a:ext uri="{FF2B5EF4-FFF2-40B4-BE49-F238E27FC236}">
              <a16:creationId xmlns:a16="http://schemas.microsoft.com/office/drawing/2014/main" id="{00000000-0008-0000-0300-00000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223</xdr:row>
      <xdr:rowOff>0</xdr:rowOff>
    </xdr:from>
    <xdr:ext cx="0" cy="870585"/>
    <xdr:pic>
      <xdr:nvPicPr>
        <xdr:cNvPr id="1540" name="Picture 4" descr="LogoOnLight">
          <a:extLst>
            <a:ext uri="{FF2B5EF4-FFF2-40B4-BE49-F238E27FC236}">
              <a16:creationId xmlns:a16="http://schemas.microsoft.com/office/drawing/2014/main" id="{00000000-0008-0000-0300-00000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89820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152400</xdr:colOff>
      <xdr:row>223</xdr:row>
      <xdr:rowOff>304800</xdr:rowOff>
    </xdr:from>
    <xdr:ext cx="0" cy="0"/>
    <xdr:pic>
      <xdr:nvPicPr>
        <xdr:cNvPr id="1541" name="Picture 76" descr="LogoOnDark">
          <a:extLst>
            <a:ext uri="{FF2B5EF4-FFF2-40B4-BE49-F238E27FC236}">
              <a16:creationId xmlns:a16="http://schemas.microsoft.com/office/drawing/2014/main" id="{00000000-0008-0000-0300-00000506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3600" y="9286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0</xdr:rowOff>
    </xdr:from>
    <xdr:ext cx="0" cy="1127760"/>
    <xdr:pic>
      <xdr:nvPicPr>
        <xdr:cNvPr id="1542" name="Picture 34" descr="LogoOnLight">
          <a:extLst>
            <a:ext uri="{FF2B5EF4-FFF2-40B4-BE49-F238E27FC236}">
              <a16:creationId xmlns:a16="http://schemas.microsoft.com/office/drawing/2014/main" id="{00000000-0008-0000-0300-00000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43" name="Picture 34" descr="LogoOnLight">
          <a:extLst>
            <a:ext uri="{FF2B5EF4-FFF2-40B4-BE49-F238E27FC236}">
              <a16:creationId xmlns:a16="http://schemas.microsoft.com/office/drawing/2014/main" id="{00000000-0008-0000-0300-00000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44" name="Picture 34" descr="LogoOnLight">
          <a:extLst>
            <a:ext uri="{FF2B5EF4-FFF2-40B4-BE49-F238E27FC236}">
              <a16:creationId xmlns:a16="http://schemas.microsoft.com/office/drawing/2014/main" id="{00000000-0008-0000-0300-00000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45" name="Picture 34" descr="LogoOnLight">
          <a:extLst>
            <a:ext uri="{FF2B5EF4-FFF2-40B4-BE49-F238E27FC236}">
              <a16:creationId xmlns:a16="http://schemas.microsoft.com/office/drawing/2014/main" id="{00000000-0008-0000-0300-00000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46" name="Picture 34" descr="LogoOnLight">
          <a:extLst>
            <a:ext uri="{FF2B5EF4-FFF2-40B4-BE49-F238E27FC236}">
              <a16:creationId xmlns:a16="http://schemas.microsoft.com/office/drawing/2014/main" id="{00000000-0008-0000-0300-00000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47" name="Picture 34" descr="LogoOnLight">
          <a:extLst>
            <a:ext uri="{FF2B5EF4-FFF2-40B4-BE49-F238E27FC236}">
              <a16:creationId xmlns:a16="http://schemas.microsoft.com/office/drawing/2014/main" id="{00000000-0008-0000-0300-00000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0</xdr:rowOff>
    </xdr:from>
    <xdr:ext cx="0" cy="1127760"/>
    <xdr:pic>
      <xdr:nvPicPr>
        <xdr:cNvPr id="1549" name="Picture 34" descr="LogoOnLight">
          <a:extLst>
            <a:ext uri="{FF2B5EF4-FFF2-40B4-BE49-F238E27FC236}">
              <a16:creationId xmlns:a16="http://schemas.microsoft.com/office/drawing/2014/main" id="{00000000-0008-0000-0300-00000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0</xdr:rowOff>
    </xdr:from>
    <xdr:ext cx="0" cy="1127760"/>
    <xdr:pic>
      <xdr:nvPicPr>
        <xdr:cNvPr id="1550" name="Picture 34" descr="LogoOnLight">
          <a:extLst>
            <a:ext uri="{FF2B5EF4-FFF2-40B4-BE49-F238E27FC236}">
              <a16:creationId xmlns:a16="http://schemas.microsoft.com/office/drawing/2014/main" id="{00000000-0008-0000-0300-00000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0</xdr:rowOff>
    </xdr:from>
    <xdr:ext cx="0" cy="1127760"/>
    <xdr:pic>
      <xdr:nvPicPr>
        <xdr:cNvPr id="1551" name="Picture 34" descr="LogoOnLight">
          <a:extLst>
            <a:ext uri="{FF2B5EF4-FFF2-40B4-BE49-F238E27FC236}">
              <a16:creationId xmlns:a16="http://schemas.microsoft.com/office/drawing/2014/main" id="{00000000-0008-0000-0300-00000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0</xdr:rowOff>
    </xdr:from>
    <xdr:ext cx="0" cy="1127760"/>
    <xdr:pic>
      <xdr:nvPicPr>
        <xdr:cNvPr id="1552" name="Picture 34" descr="LogoOnLight">
          <a:extLst>
            <a:ext uri="{FF2B5EF4-FFF2-40B4-BE49-F238E27FC236}">
              <a16:creationId xmlns:a16="http://schemas.microsoft.com/office/drawing/2014/main" id="{00000000-0008-0000-0300-00001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304800</xdr:rowOff>
    </xdr:from>
    <xdr:ext cx="0" cy="876300"/>
    <xdr:pic>
      <xdr:nvPicPr>
        <xdr:cNvPr id="1553" name="Picture 76" descr="LogoOnDark">
          <a:extLst>
            <a:ext uri="{FF2B5EF4-FFF2-40B4-BE49-F238E27FC236}">
              <a16:creationId xmlns:a16="http://schemas.microsoft.com/office/drawing/2014/main" id="{00000000-0008-0000-0300-00001106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33051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43000"/>
    <xdr:pic>
      <xdr:nvPicPr>
        <xdr:cNvPr id="1554" name="Picture 34" descr="LogoOnLight">
          <a:extLst>
            <a:ext uri="{FF2B5EF4-FFF2-40B4-BE49-F238E27FC236}">
              <a16:creationId xmlns:a16="http://schemas.microsoft.com/office/drawing/2014/main" id="{00000000-0008-0000-0300-00001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71500"/>
    <xdr:pic>
      <xdr:nvPicPr>
        <xdr:cNvPr id="1555" name="Picture 34" descr="LogoOnLight">
          <a:extLst>
            <a:ext uri="{FF2B5EF4-FFF2-40B4-BE49-F238E27FC236}">
              <a16:creationId xmlns:a16="http://schemas.microsoft.com/office/drawing/2014/main" id="{00000000-0008-0000-0300-00001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56" name="Picture 34" descr="LogoOnLight">
          <a:extLst>
            <a:ext uri="{FF2B5EF4-FFF2-40B4-BE49-F238E27FC236}">
              <a16:creationId xmlns:a16="http://schemas.microsoft.com/office/drawing/2014/main" id="{00000000-0008-0000-0300-00001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57" name="Picture 34" descr="LogoOnLight">
          <a:extLst>
            <a:ext uri="{FF2B5EF4-FFF2-40B4-BE49-F238E27FC236}">
              <a16:creationId xmlns:a16="http://schemas.microsoft.com/office/drawing/2014/main" id="{00000000-0008-0000-0300-00001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58" name="Picture 34" descr="LogoOnLight">
          <a:extLst>
            <a:ext uri="{FF2B5EF4-FFF2-40B4-BE49-F238E27FC236}">
              <a16:creationId xmlns:a16="http://schemas.microsoft.com/office/drawing/2014/main" id="{00000000-0008-0000-0300-00001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59" name="Picture 34" descr="LogoOnLight">
          <a:extLst>
            <a:ext uri="{FF2B5EF4-FFF2-40B4-BE49-F238E27FC236}">
              <a16:creationId xmlns:a16="http://schemas.microsoft.com/office/drawing/2014/main" id="{00000000-0008-0000-0300-00001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60" name="Picture 34" descr="LogoOnLight">
          <a:extLst>
            <a:ext uri="{FF2B5EF4-FFF2-40B4-BE49-F238E27FC236}">
              <a16:creationId xmlns:a16="http://schemas.microsoft.com/office/drawing/2014/main" id="{00000000-0008-0000-0300-00001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61" name="Picture 34" descr="LogoOnLight">
          <a:extLst>
            <a:ext uri="{FF2B5EF4-FFF2-40B4-BE49-F238E27FC236}">
              <a16:creationId xmlns:a16="http://schemas.microsoft.com/office/drawing/2014/main" id="{00000000-0008-0000-0300-00001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62" name="Picture 34" descr="LogoOnLight">
          <a:extLst>
            <a:ext uri="{FF2B5EF4-FFF2-40B4-BE49-F238E27FC236}">
              <a16:creationId xmlns:a16="http://schemas.microsoft.com/office/drawing/2014/main" id="{00000000-0008-0000-0300-00001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63" name="Picture 34" descr="LogoOnLight">
          <a:extLst>
            <a:ext uri="{FF2B5EF4-FFF2-40B4-BE49-F238E27FC236}">
              <a16:creationId xmlns:a16="http://schemas.microsoft.com/office/drawing/2014/main" id="{00000000-0008-0000-0300-00001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64" name="Picture 34" descr="LogoOnLight">
          <a:extLst>
            <a:ext uri="{FF2B5EF4-FFF2-40B4-BE49-F238E27FC236}">
              <a16:creationId xmlns:a16="http://schemas.microsoft.com/office/drawing/2014/main" id="{00000000-0008-0000-0300-00001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65" name="Picture 34" descr="LogoOnLight">
          <a:extLst>
            <a:ext uri="{FF2B5EF4-FFF2-40B4-BE49-F238E27FC236}">
              <a16:creationId xmlns:a16="http://schemas.microsoft.com/office/drawing/2014/main" id="{00000000-0008-0000-0300-00001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66" name="Picture 34" descr="LogoOnLight">
          <a:extLst>
            <a:ext uri="{FF2B5EF4-FFF2-40B4-BE49-F238E27FC236}">
              <a16:creationId xmlns:a16="http://schemas.microsoft.com/office/drawing/2014/main" id="{00000000-0008-0000-0300-00001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67" name="Picture 34" descr="LogoOnLight">
          <a:extLst>
            <a:ext uri="{FF2B5EF4-FFF2-40B4-BE49-F238E27FC236}">
              <a16:creationId xmlns:a16="http://schemas.microsoft.com/office/drawing/2014/main" id="{00000000-0008-0000-0300-00001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68" name="Picture 34" descr="LogoOnLight">
          <a:extLst>
            <a:ext uri="{FF2B5EF4-FFF2-40B4-BE49-F238E27FC236}">
              <a16:creationId xmlns:a16="http://schemas.microsoft.com/office/drawing/2014/main" id="{00000000-0008-0000-0300-00002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69" name="Picture 34" descr="LogoOnLight">
          <a:extLst>
            <a:ext uri="{FF2B5EF4-FFF2-40B4-BE49-F238E27FC236}">
              <a16:creationId xmlns:a16="http://schemas.microsoft.com/office/drawing/2014/main" id="{00000000-0008-0000-0300-00002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70" name="Picture 34" descr="LogoOnLight">
          <a:extLst>
            <a:ext uri="{FF2B5EF4-FFF2-40B4-BE49-F238E27FC236}">
              <a16:creationId xmlns:a16="http://schemas.microsoft.com/office/drawing/2014/main" id="{00000000-0008-0000-0300-00002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71" name="Picture 34" descr="LogoOnLight">
          <a:extLst>
            <a:ext uri="{FF2B5EF4-FFF2-40B4-BE49-F238E27FC236}">
              <a16:creationId xmlns:a16="http://schemas.microsoft.com/office/drawing/2014/main" id="{00000000-0008-0000-0300-00002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72" name="Picture 34" descr="LogoOnLight">
          <a:extLst>
            <a:ext uri="{FF2B5EF4-FFF2-40B4-BE49-F238E27FC236}">
              <a16:creationId xmlns:a16="http://schemas.microsoft.com/office/drawing/2014/main" id="{00000000-0008-0000-0300-00002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73" name="Picture 34" descr="LogoOnLight">
          <a:extLst>
            <a:ext uri="{FF2B5EF4-FFF2-40B4-BE49-F238E27FC236}">
              <a16:creationId xmlns:a16="http://schemas.microsoft.com/office/drawing/2014/main" id="{00000000-0008-0000-0300-00002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182</xdr:row>
      <xdr:rowOff>133350</xdr:rowOff>
    </xdr:from>
    <xdr:ext cx="0" cy="1123950"/>
    <xdr:pic>
      <xdr:nvPicPr>
        <xdr:cNvPr id="1574" name="Picture 34" descr="LogoOnLight">
          <a:extLst>
            <a:ext uri="{FF2B5EF4-FFF2-40B4-BE49-F238E27FC236}">
              <a16:creationId xmlns:a16="http://schemas.microsoft.com/office/drawing/2014/main" id="{00000000-0008-0000-0300-00002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182</xdr:row>
      <xdr:rowOff>704850</xdr:rowOff>
    </xdr:from>
    <xdr:ext cx="0" cy="552450"/>
    <xdr:pic>
      <xdr:nvPicPr>
        <xdr:cNvPr id="1575" name="Picture 34" descr="LogoOnLight">
          <a:extLst>
            <a:ext uri="{FF2B5EF4-FFF2-40B4-BE49-F238E27FC236}">
              <a16:creationId xmlns:a16="http://schemas.microsoft.com/office/drawing/2014/main" id="{00000000-0008-0000-0300-00002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182</xdr:row>
      <xdr:rowOff>133350</xdr:rowOff>
    </xdr:from>
    <xdr:ext cx="0" cy="1123950"/>
    <xdr:pic>
      <xdr:nvPicPr>
        <xdr:cNvPr id="1576" name="Picture 34" descr="LogoOnLight">
          <a:extLst>
            <a:ext uri="{FF2B5EF4-FFF2-40B4-BE49-F238E27FC236}">
              <a16:creationId xmlns:a16="http://schemas.microsoft.com/office/drawing/2014/main" id="{00000000-0008-0000-0300-00002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182</xdr:row>
      <xdr:rowOff>704850</xdr:rowOff>
    </xdr:from>
    <xdr:ext cx="0" cy="552450"/>
    <xdr:pic>
      <xdr:nvPicPr>
        <xdr:cNvPr id="1577" name="Picture 34" descr="LogoOnLight">
          <a:extLst>
            <a:ext uri="{FF2B5EF4-FFF2-40B4-BE49-F238E27FC236}">
              <a16:creationId xmlns:a16="http://schemas.microsoft.com/office/drawing/2014/main" id="{00000000-0008-0000-0300-00002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78" name="Picture 34" descr="LogoOnLight">
          <a:extLst>
            <a:ext uri="{FF2B5EF4-FFF2-40B4-BE49-F238E27FC236}">
              <a16:creationId xmlns:a16="http://schemas.microsoft.com/office/drawing/2014/main" id="{00000000-0008-0000-0300-00002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79" name="Picture 34" descr="LogoOnLight">
          <a:extLst>
            <a:ext uri="{FF2B5EF4-FFF2-40B4-BE49-F238E27FC236}">
              <a16:creationId xmlns:a16="http://schemas.microsoft.com/office/drawing/2014/main" id="{00000000-0008-0000-0300-00002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80" name="Picture 34" descr="LogoOnLight">
          <a:extLst>
            <a:ext uri="{FF2B5EF4-FFF2-40B4-BE49-F238E27FC236}">
              <a16:creationId xmlns:a16="http://schemas.microsoft.com/office/drawing/2014/main" id="{00000000-0008-0000-0300-00002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81" name="Picture 34" descr="LogoOnLight">
          <a:extLst>
            <a:ext uri="{FF2B5EF4-FFF2-40B4-BE49-F238E27FC236}">
              <a16:creationId xmlns:a16="http://schemas.microsoft.com/office/drawing/2014/main" id="{00000000-0008-0000-0300-00002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82" name="Picture 34" descr="LogoOnLight">
          <a:extLst>
            <a:ext uri="{FF2B5EF4-FFF2-40B4-BE49-F238E27FC236}">
              <a16:creationId xmlns:a16="http://schemas.microsoft.com/office/drawing/2014/main" id="{00000000-0008-0000-0300-00002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83" name="Picture 34" descr="LogoOnLight">
          <a:extLst>
            <a:ext uri="{FF2B5EF4-FFF2-40B4-BE49-F238E27FC236}">
              <a16:creationId xmlns:a16="http://schemas.microsoft.com/office/drawing/2014/main" id="{00000000-0008-0000-0300-00002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84" name="Picture 34" descr="LogoOnLight">
          <a:extLst>
            <a:ext uri="{FF2B5EF4-FFF2-40B4-BE49-F238E27FC236}">
              <a16:creationId xmlns:a16="http://schemas.microsoft.com/office/drawing/2014/main" id="{00000000-0008-0000-0300-00003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85" name="Picture 34" descr="LogoOnLight">
          <a:extLst>
            <a:ext uri="{FF2B5EF4-FFF2-40B4-BE49-F238E27FC236}">
              <a16:creationId xmlns:a16="http://schemas.microsoft.com/office/drawing/2014/main" id="{00000000-0008-0000-0300-00003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86" name="Picture 34" descr="LogoOnLight">
          <a:extLst>
            <a:ext uri="{FF2B5EF4-FFF2-40B4-BE49-F238E27FC236}">
              <a16:creationId xmlns:a16="http://schemas.microsoft.com/office/drawing/2014/main" id="{00000000-0008-0000-0300-00003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87" name="Picture 34" descr="LogoOnLight">
          <a:extLst>
            <a:ext uri="{FF2B5EF4-FFF2-40B4-BE49-F238E27FC236}">
              <a16:creationId xmlns:a16="http://schemas.microsoft.com/office/drawing/2014/main" id="{00000000-0008-0000-0300-00003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88" name="Picture 34" descr="LogoOnLight">
          <a:extLst>
            <a:ext uri="{FF2B5EF4-FFF2-40B4-BE49-F238E27FC236}">
              <a16:creationId xmlns:a16="http://schemas.microsoft.com/office/drawing/2014/main" id="{00000000-0008-0000-0300-00003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89" name="Picture 34" descr="LogoOnLight">
          <a:extLst>
            <a:ext uri="{FF2B5EF4-FFF2-40B4-BE49-F238E27FC236}">
              <a16:creationId xmlns:a16="http://schemas.microsoft.com/office/drawing/2014/main" id="{00000000-0008-0000-0300-00003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90" name="Picture 34" descr="LogoOnLight">
          <a:extLst>
            <a:ext uri="{FF2B5EF4-FFF2-40B4-BE49-F238E27FC236}">
              <a16:creationId xmlns:a16="http://schemas.microsoft.com/office/drawing/2014/main" id="{00000000-0008-0000-0300-00003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91" name="Picture 34" descr="LogoOnLight">
          <a:extLst>
            <a:ext uri="{FF2B5EF4-FFF2-40B4-BE49-F238E27FC236}">
              <a16:creationId xmlns:a16="http://schemas.microsoft.com/office/drawing/2014/main" id="{00000000-0008-0000-0300-00003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92" name="Picture 34" descr="LogoOnLight">
          <a:extLst>
            <a:ext uri="{FF2B5EF4-FFF2-40B4-BE49-F238E27FC236}">
              <a16:creationId xmlns:a16="http://schemas.microsoft.com/office/drawing/2014/main" id="{00000000-0008-0000-0300-00003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93" name="Picture 34" descr="LogoOnLight">
          <a:extLst>
            <a:ext uri="{FF2B5EF4-FFF2-40B4-BE49-F238E27FC236}">
              <a16:creationId xmlns:a16="http://schemas.microsoft.com/office/drawing/2014/main" id="{00000000-0008-0000-0300-00003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94" name="Picture 34" descr="LogoOnLight">
          <a:extLst>
            <a:ext uri="{FF2B5EF4-FFF2-40B4-BE49-F238E27FC236}">
              <a16:creationId xmlns:a16="http://schemas.microsoft.com/office/drawing/2014/main" id="{00000000-0008-0000-0300-00003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95" name="Picture 34" descr="LogoOnLight">
          <a:extLst>
            <a:ext uri="{FF2B5EF4-FFF2-40B4-BE49-F238E27FC236}">
              <a16:creationId xmlns:a16="http://schemas.microsoft.com/office/drawing/2014/main" id="{00000000-0008-0000-0300-00003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96" name="Picture 34" descr="LogoOnLight">
          <a:extLst>
            <a:ext uri="{FF2B5EF4-FFF2-40B4-BE49-F238E27FC236}">
              <a16:creationId xmlns:a16="http://schemas.microsoft.com/office/drawing/2014/main" id="{00000000-0008-0000-0300-00003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97" name="Picture 34" descr="LogoOnLight">
          <a:extLst>
            <a:ext uri="{FF2B5EF4-FFF2-40B4-BE49-F238E27FC236}">
              <a16:creationId xmlns:a16="http://schemas.microsoft.com/office/drawing/2014/main" id="{00000000-0008-0000-0300-00003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598" name="Picture 34" descr="LogoOnLight">
          <a:extLst>
            <a:ext uri="{FF2B5EF4-FFF2-40B4-BE49-F238E27FC236}">
              <a16:creationId xmlns:a16="http://schemas.microsoft.com/office/drawing/2014/main" id="{00000000-0008-0000-0300-00003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599" name="Picture 34" descr="LogoOnLight">
          <a:extLst>
            <a:ext uri="{FF2B5EF4-FFF2-40B4-BE49-F238E27FC236}">
              <a16:creationId xmlns:a16="http://schemas.microsoft.com/office/drawing/2014/main" id="{00000000-0008-0000-0300-00003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00" name="Picture 34" descr="LogoOnLight">
          <a:extLst>
            <a:ext uri="{FF2B5EF4-FFF2-40B4-BE49-F238E27FC236}">
              <a16:creationId xmlns:a16="http://schemas.microsoft.com/office/drawing/2014/main" id="{00000000-0008-0000-0300-00004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01" name="Picture 34" descr="LogoOnLight">
          <a:extLst>
            <a:ext uri="{FF2B5EF4-FFF2-40B4-BE49-F238E27FC236}">
              <a16:creationId xmlns:a16="http://schemas.microsoft.com/office/drawing/2014/main" id="{00000000-0008-0000-0300-00004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182</xdr:row>
      <xdr:rowOff>133350</xdr:rowOff>
    </xdr:from>
    <xdr:ext cx="0" cy="1123950"/>
    <xdr:pic>
      <xdr:nvPicPr>
        <xdr:cNvPr id="1602" name="Picture 34" descr="LogoOnLight">
          <a:extLst>
            <a:ext uri="{FF2B5EF4-FFF2-40B4-BE49-F238E27FC236}">
              <a16:creationId xmlns:a16="http://schemas.microsoft.com/office/drawing/2014/main" id="{00000000-0008-0000-0300-00004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182</xdr:row>
      <xdr:rowOff>704850</xdr:rowOff>
    </xdr:from>
    <xdr:ext cx="0" cy="552450"/>
    <xdr:pic>
      <xdr:nvPicPr>
        <xdr:cNvPr id="1603" name="Picture 34" descr="LogoOnLight">
          <a:extLst>
            <a:ext uri="{FF2B5EF4-FFF2-40B4-BE49-F238E27FC236}">
              <a16:creationId xmlns:a16="http://schemas.microsoft.com/office/drawing/2014/main" id="{00000000-0008-0000-0300-00004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182</xdr:row>
      <xdr:rowOff>133350</xdr:rowOff>
    </xdr:from>
    <xdr:ext cx="0" cy="1123950"/>
    <xdr:pic>
      <xdr:nvPicPr>
        <xdr:cNvPr id="1604" name="Picture 34" descr="LogoOnLight">
          <a:extLst>
            <a:ext uri="{FF2B5EF4-FFF2-40B4-BE49-F238E27FC236}">
              <a16:creationId xmlns:a16="http://schemas.microsoft.com/office/drawing/2014/main" id="{00000000-0008-0000-0300-00004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05" name="Picture 34" descr="LogoOnLight">
          <a:extLst>
            <a:ext uri="{FF2B5EF4-FFF2-40B4-BE49-F238E27FC236}">
              <a16:creationId xmlns:a16="http://schemas.microsoft.com/office/drawing/2014/main" id="{00000000-0008-0000-0300-00004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06" name="Picture 34" descr="LogoOnLight">
          <a:extLst>
            <a:ext uri="{FF2B5EF4-FFF2-40B4-BE49-F238E27FC236}">
              <a16:creationId xmlns:a16="http://schemas.microsoft.com/office/drawing/2014/main" id="{00000000-0008-0000-0300-00004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07" name="Picture 34" descr="LogoOnLight">
          <a:extLst>
            <a:ext uri="{FF2B5EF4-FFF2-40B4-BE49-F238E27FC236}">
              <a16:creationId xmlns:a16="http://schemas.microsoft.com/office/drawing/2014/main" id="{00000000-0008-0000-0300-00004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08" name="Picture 34" descr="LogoOnLight">
          <a:extLst>
            <a:ext uri="{FF2B5EF4-FFF2-40B4-BE49-F238E27FC236}">
              <a16:creationId xmlns:a16="http://schemas.microsoft.com/office/drawing/2014/main" id="{00000000-0008-0000-0300-00004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09" name="Picture 34" descr="LogoOnLight">
          <a:extLst>
            <a:ext uri="{FF2B5EF4-FFF2-40B4-BE49-F238E27FC236}">
              <a16:creationId xmlns:a16="http://schemas.microsoft.com/office/drawing/2014/main" id="{00000000-0008-0000-0300-00004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10" name="Picture 34" descr="LogoOnLight">
          <a:extLst>
            <a:ext uri="{FF2B5EF4-FFF2-40B4-BE49-F238E27FC236}">
              <a16:creationId xmlns:a16="http://schemas.microsoft.com/office/drawing/2014/main" id="{00000000-0008-0000-0300-00004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11" name="Picture 34" descr="LogoOnLight">
          <a:extLst>
            <a:ext uri="{FF2B5EF4-FFF2-40B4-BE49-F238E27FC236}">
              <a16:creationId xmlns:a16="http://schemas.microsoft.com/office/drawing/2014/main" id="{00000000-0008-0000-0300-00004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12" name="Picture 34" descr="LogoOnLight">
          <a:extLst>
            <a:ext uri="{FF2B5EF4-FFF2-40B4-BE49-F238E27FC236}">
              <a16:creationId xmlns:a16="http://schemas.microsoft.com/office/drawing/2014/main" id="{00000000-0008-0000-0300-00004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13" name="Picture 34" descr="LogoOnLight">
          <a:extLst>
            <a:ext uri="{FF2B5EF4-FFF2-40B4-BE49-F238E27FC236}">
              <a16:creationId xmlns:a16="http://schemas.microsoft.com/office/drawing/2014/main" id="{00000000-0008-0000-0300-00004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14" name="Picture 34" descr="LogoOnLight">
          <a:extLst>
            <a:ext uri="{FF2B5EF4-FFF2-40B4-BE49-F238E27FC236}">
              <a16:creationId xmlns:a16="http://schemas.microsoft.com/office/drawing/2014/main" id="{00000000-0008-0000-0300-00004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15" name="Picture 34" descr="LogoOnLight">
          <a:extLst>
            <a:ext uri="{FF2B5EF4-FFF2-40B4-BE49-F238E27FC236}">
              <a16:creationId xmlns:a16="http://schemas.microsoft.com/office/drawing/2014/main" id="{00000000-0008-0000-0300-00004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16" name="Picture 34" descr="LogoOnLight">
          <a:extLst>
            <a:ext uri="{FF2B5EF4-FFF2-40B4-BE49-F238E27FC236}">
              <a16:creationId xmlns:a16="http://schemas.microsoft.com/office/drawing/2014/main" id="{00000000-0008-0000-0300-00005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17" name="Picture 34" descr="LogoOnLight">
          <a:extLst>
            <a:ext uri="{FF2B5EF4-FFF2-40B4-BE49-F238E27FC236}">
              <a16:creationId xmlns:a16="http://schemas.microsoft.com/office/drawing/2014/main" id="{00000000-0008-0000-0300-00005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18" name="Picture 34" descr="LogoOnLight">
          <a:extLst>
            <a:ext uri="{FF2B5EF4-FFF2-40B4-BE49-F238E27FC236}">
              <a16:creationId xmlns:a16="http://schemas.microsoft.com/office/drawing/2014/main" id="{00000000-0008-0000-0300-00005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19" name="Picture 34" descr="LogoOnLight">
          <a:extLst>
            <a:ext uri="{FF2B5EF4-FFF2-40B4-BE49-F238E27FC236}">
              <a16:creationId xmlns:a16="http://schemas.microsoft.com/office/drawing/2014/main" id="{00000000-0008-0000-0300-00005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20" name="Picture 34" descr="LogoOnLight">
          <a:extLst>
            <a:ext uri="{FF2B5EF4-FFF2-40B4-BE49-F238E27FC236}">
              <a16:creationId xmlns:a16="http://schemas.microsoft.com/office/drawing/2014/main" id="{00000000-0008-0000-0300-00005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182</xdr:row>
      <xdr:rowOff>133350</xdr:rowOff>
    </xdr:from>
    <xdr:ext cx="0" cy="1123950"/>
    <xdr:pic>
      <xdr:nvPicPr>
        <xdr:cNvPr id="1621" name="Picture 34" descr="LogoOnLight">
          <a:extLst>
            <a:ext uri="{FF2B5EF4-FFF2-40B4-BE49-F238E27FC236}">
              <a16:creationId xmlns:a16="http://schemas.microsoft.com/office/drawing/2014/main" id="{00000000-0008-0000-0300-00005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182</xdr:row>
      <xdr:rowOff>704850</xdr:rowOff>
    </xdr:from>
    <xdr:ext cx="0" cy="552450"/>
    <xdr:pic>
      <xdr:nvPicPr>
        <xdr:cNvPr id="1622" name="Picture 34" descr="LogoOnLight">
          <a:extLst>
            <a:ext uri="{FF2B5EF4-FFF2-40B4-BE49-F238E27FC236}">
              <a16:creationId xmlns:a16="http://schemas.microsoft.com/office/drawing/2014/main" id="{00000000-0008-0000-0300-00005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23" name="Picture 34" descr="LogoOnLight">
          <a:extLst>
            <a:ext uri="{FF2B5EF4-FFF2-40B4-BE49-F238E27FC236}">
              <a16:creationId xmlns:a16="http://schemas.microsoft.com/office/drawing/2014/main" id="{00000000-0008-0000-0300-00005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24" name="Picture 34" descr="LogoOnLight">
          <a:extLst>
            <a:ext uri="{FF2B5EF4-FFF2-40B4-BE49-F238E27FC236}">
              <a16:creationId xmlns:a16="http://schemas.microsoft.com/office/drawing/2014/main" id="{00000000-0008-0000-0300-00005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25" name="Picture 34" descr="LogoOnLight">
          <a:extLst>
            <a:ext uri="{FF2B5EF4-FFF2-40B4-BE49-F238E27FC236}">
              <a16:creationId xmlns:a16="http://schemas.microsoft.com/office/drawing/2014/main" id="{00000000-0008-0000-0300-00005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203</xdr:row>
      <xdr:rowOff>133350</xdr:rowOff>
    </xdr:from>
    <xdr:ext cx="0" cy="1123950"/>
    <xdr:pic>
      <xdr:nvPicPr>
        <xdr:cNvPr id="1626" name="Picture 34" descr="LogoOnLight">
          <a:extLst>
            <a:ext uri="{FF2B5EF4-FFF2-40B4-BE49-F238E27FC236}">
              <a16:creationId xmlns:a16="http://schemas.microsoft.com/office/drawing/2014/main" id="{00000000-0008-0000-0300-00005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27" name="Picture 34" descr="LogoOnLight">
          <a:extLst>
            <a:ext uri="{FF2B5EF4-FFF2-40B4-BE49-F238E27FC236}">
              <a16:creationId xmlns:a16="http://schemas.microsoft.com/office/drawing/2014/main" id="{00000000-0008-0000-0300-00005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28" name="Picture 34" descr="LogoOnLight">
          <a:extLst>
            <a:ext uri="{FF2B5EF4-FFF2-40B4-BE49-F238E27FC236}">
              <a16:creationId xmlns:a16="http://schemas.microsoft.com/office/drawing/2014/main" id="{00000000-0008-0000-0300-00005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29" name="Picture 34" descr="LogoOnLight">
          <a:extLst>
            <a:ext uri="{FF2B5EF4-FFF2-40B4-BE49-F238E27FC236}">
              <a16:creationId xmlns:a16="http://schemas.microsoft.com/office/drawing/2014/main" id="{00000000-0008-0000-0300-00005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30" name="Picture 34" descr="LogoOnLight">
          <a:extLst>
            <a:ext uri="{FF2B5EF4-FFF2-40B4-BE49-F238E27FC236}">
              <a16:creationId xmlns:a16="http://schemas.microsoft.com/office/drawing/2014/main" id="{00000000-0008-0000-0300-00005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31" name="Picture 34" descr="LogoOnLight">
          <a:extLst>
            <a:ext uri="{FF2B5EF4-FFF2-40B4-BE49-F238E27FC236}">
              <a16:creationId xmlns:a16="http://schemas.microsoft.com/office/drawing/2014/main" id="{00000000-0008-0000-0300-00005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32" name="Picture 34" descr="LogoOnLight">
          <a:extLst>
            <a:ext uri="{FF2B5EF4-FFF2-40B4-BE49-F238E27FC236}">
              <a16:creationId xmlns:a16="http://schemas.microsoft.com/office/drawing/2014/main" id="{00000000-0008-0000-0300-00006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33" name="Picture 34" descr="LogoOnLight">
          <a:extLst>
            <a:ext uri="{FF2B5EF4-FFF2-40B4-BE49-F238E27FC236}">
              <a16:creationId xmlns:a16="http://schemas.microsoft.com/office/drawing/2014/main" id="{00000000-0008-0000-0300-00006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34" name="Picture 34" descr="LogoOnLight">
          <a:extLst>
            <a:ext uri="{FF2B5EF4-FFF2-40B4-BE49-F238E27FC236}">
              <a16:creationId xmlns:a16="http://schemas.microsoft.com/office/drawing/2014/main" id="{00000000-0008-0000-0300-00006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203</xdr:row>
      <xdr:rowOff>133350</xdr:rowOff>
    </xdr:from>
    <xdr:ext cx="0" cy="1123950"/>
    <xdr:pic>
      <xdr:nvPicPr>
        <xdr:cNvPr id="1635" name="Picture 34" descr="LogoOnLight">
          <a:extLst>
            <a:ext uri="{FF2B5EF4-FFF2-40B4-BE49-F238E27FC236}">
              <a16:creationId xmlns:a16="http://schemas.microsoft.com/office/drawing/2014/main" id="{00000000-0008-0000-0300-00006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0</xdr:rowOff>
    </xdr:from>
    <xdr:ext cx="0" cy="1127760"/>
    <xdr:pic>
      <xdr:nvPicPr>
        <xdr:cNvPr id="1636" name="Picture 34" descr="LogoOnLight">
          <a:extLst>
            <a:ext uri="{FF2B5EF4-FFF2-40B4-BE49-F238E27FC236}">
              <a16:creationId xmlns:a16="http://schemas.microsoft.com/office/drawing/2014/main" id="{00000000-0008-0000-0300-00006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37" name="Picture 34" descr="LogoOnLight">
          <a:extLst>
            <a:ext uri="{FF2B5EF4-FFF2-40B4-BE49-F238E27FC236}">
              <a16:creationId xmlns:a16="http://schemas.microsoft.com/office/drawing/2014/main" id="{00000000-0008-0000-0300-00006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38" name="Picture 34" descr="LogoOnLight">
          <a:extLst>
            <a:ext uri="{FF2B5EF4-FFF2-40B4-BE49-F238E27FC236}">
              <a16:creationId xmlns:a16="http://schemas.microsoft.com/office/drawing/2014/main" id="{00000000-0008-0000-0300-00006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39" name="Picture 34" descr="LogoOnLight">
          <a:extLst>
            <a:ext uri="{FF2B5EF4-FFF2-40B4-BE49-F238E27FC236}">
              <a16:creationId xmlns:a16="http://schemas.microsoft.com/office/drawing/2014/main" id="{00000000-0008-0000-0300-00006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40" name="Picture 34" descr="LogoOnLight">
          <a:extLst>
            <a:ext uri="{FF2B5EF4-FFF2-40B4-BE49-F238E27FC236}">
              <a16:creationId xmlns:a16="http://schemas.microsoft.com/office/drawing/2014/main" id="{00000000-0008-0000-0300-00006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41" name="Picture 34" descr="LogoOnLight">
          <a:extLst>
            <a:ext uri="{FF2B5EF4-FFF2-40B4-BE49-F238E27FC236}">
              <a16:creationId xmlns:a16="http://schemas.microsoft.com/office/drawing/2014/main" id="{00000000-0008-0000-0300-00006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0</xdr:rowOff>
    </xdr:from>
    <xdr:ext cx="0" cy="1127760"/>
    <xdr:pic>
      <xdr:nvPicPr>
        <xdr:cNvPr id="1642" name="Picture 34" descr="LogoOnLight">
          <a:extLst>
            <a:ext uri="{FF2B5EF4-FFF2-40B4-BE49-F238E27FC236}">
              <a16:creationId xmlns:a16="http://schemas.microsoft.com/office/drawing/2014/main" id="{00000000-0008-0000-0300-00006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0</xdr:rowOff>
    </xdr:from>
    <xdr:ext cx="0" cy="1127760"/>
    <xdr:pic>
      <xdr:nvPicPr>
        <xdr:cNvPr id="1643" name="Picture 34" descr="LogoOnLight">
          <a:extLst>
            <a:ext uri="{FF2B5EF4-FFF2-40B4-BE49-F238E27FC236}">
              <a16:creationId xmlns:a16="http://schemas.microsoft.com/office/drawing/2014/main" id="{00000000-0008-0000-0300-00006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0</xdr:rowOff>
    </xdr:from>
    <xdr:ext cx="0" cy="1127760"/>
    <xdr:pic>
      <xdr:nvPicPr>
        <xdr:cNvPr id="1644" name="Picture 34" descr="LogoOnLight">
          <a:extLst>
            <a:ext uri="{FF2B5EF4-FFF2-40B4-BE49-F238E27FC236}">
              <a16:creationId xmlns:a16="http://schemas.microsoft.com/office/drawing/2014/main" id="{00000000-0008-0000-0300-00006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0</xdr:rowOff>
    </xdr:from>
    <xdr:ext cx="0" cy="1127760"/>
    <xdr:pic>
      <xdr:nvPicPr>
        <xdr:cNvPr id="1645" name="Picture 34" descr="LogoOnLight">
          <a:extLst>
            <a:ext uri="{FF2B5EF4-FFF2-40B4-BE49-F238E27FC236}">
              <a16:creationId xmlns:a16="http://schemas.microsoft.com/office/drawing/2014/main" id="{00000000-0008-0000-0300-00006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115050"/>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304800</xdr:rowOff>
    </xdr:from>
    <xdr:ext cx="0" cy="876300"/>
    <xdr:pic>
      <xdr:nvPicPr>
        <xdr:cNvPr id="1646" name="Picture 76" descr="LogoOnDark">
          <a:extLst>
            <a:ext uri="{FF2B5EF4-FFF2-40B4-BE49-F238E27FC236}">
              <a16:creationId xmlns:a16="http://schemas.microsoft.com/office/drawing/2014/main" id="{00000000-0008-0000-0300-00006E06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64198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43000"/>
    <xdr:pic>
      <xdr:nvPicPr>
        <xdr:cNvPr id="1647" name="Picture 34" descr="LogoOnLight">
          <a:extLst>
            <a:ext uri="{FF2B5EF4-FFF2-40B4-BE49-F238E27FC236}">
              <a16:creationId xmlns:a16="http://schemas.microsoft.com/office/drawing/2014/main" id="{00000000-0008-0000-0300-00006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49" name="Picture 34" descr="LogoOnLight">
          <a:extLst>
            <a:ext uri="{FF2B5EF4-FFF2-40B4-BE49-F238E27FC236}">
              <a16:creationId xmlns:a16="http://schemas.microsoft.com/office/drawing/2014/main" id="{00000000-0008-0000-0300-00007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50" name="Picture 34" descr="LogoOnLight">
          <a:extLst>
            <a:ext uri="{FF2B5EF4-FFF2-40B4-BE49-F238E27FC236}">
              <a16:creationId xmlns:a16="http://schemas.microsoft.com/office/drawing/2014/main" id="{00000000-0008-0000-0300-00007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51" name="Picture 34" descr="LogoOnLight">
          <a:extLst>
            <a:ext uri="{FF2B5EF4-FFF2-40B4-BE49-F238E27FC236}">
              <a16:creationId xmlns:a16="http://schemas.microsoft.com/office/drawing/2014/main" id="{00000000-0008-0000-0300-00007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52" name="Picture 34" descr="LogoOnLight">
          <a:extLst>
            <a:ext uri="{FF2B5EF4-FFF2-40B4-BE49-F238E27FC236}">
              <a16:creationId xmlns:a16="http://schemas.microsoft.com/office/drawing/2014/main" id="{00000000-0008-0000-0300-00007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53" name="Picture 34" descr="LogoOnLight">
          <a:extLst>
            <a:ext uri="{FF2B5EF4-FFF2-40B4-BE49-F238E27FC236}">
              <a16:creationId xmlns:a16="http://schemas.microsoft.com/office/drawing/2014/main" id="{00000000-0008-0000-0300-00007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54" name="Picture 34" descr="LogoOnLight">
          <a:extLst>
            <a:ext uri="{FF2B5EF4-FFF2-40B4-BE49-F238E27FC236}">
              <a16:creationId xmlns:a16="http://schemas.microsoft.com/office/drawing/2014/main" id="{00000000-0008-0000-0300-00007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55" name="Picture 34" descr="LogoOnLight">
          <a:extLst>
            <a:ext uri="{FF2B5EF4-FFF2-40B4-BE49-F238E27FC236}">
              <a16:creationId xmlns:a16="http://schemas.microsoft.com/office/drawing/2014/main" id="{00000000-0008-0000-0300-00007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56" name="Picture 34" descr="LogoOnLight">
          <a:extLst>
            <a:ext uri="{FF2B5EF4-FFF2-40B4-BE49-F238E27FC236}">
              <a16:creationId xmlns:a16="http://schemas.microsoft.com/office/drawing/2014/main" id="{00000000-0008-0000-0300-00007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57" name="Picture 34" descr="LogoOnLight">
          <a:extLst>
            <a:ext uri="{FF2B5EF4-FFF2-40B4-BE49-F238E27FC236}">
              <a16:creationId xmlns:a16="http://schemas.microsoft.com/office/drawing/2014/main" id="{00000000-0008-0000-0300-00007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58" name="Picture 34" descr="LogoOnLight">
          <a:extLst>
            <a:ext uri="{FF2B5EF4-FFF2-40B4-BE49-F238E27FC236}">
              <a16:creationId xmlns:a16="http://schemas.microsoft.com/office/drawing/2014/main" id="{00000000-0008-0000-0300-00007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59" name="Picture 34" descr="LogoOnLight">
          <a:extLst>
            <a:ext uri="{FF2B5EF4-FFF2-40B4-BE49-F238E27FC236}">
              <a16:creationId xmlns:a16="http://schemas.microsoft.com/office/drawing/2014/main" id="{00000000-0008-0000-0300-00007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60" name="Picture 34" descr="LogoOnLight">
          <a:extLst>
            <a:ext uri="{FF2B5EF4-FFF2-40B4-BE49-F238E27FC236}">
              <a16:creationId xmlns:a16="http://schemas.microsoft.com/office/drawing/2014/main" id="{00000000-0008-0000-0300-00007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61" name="Picture 34" descr="LogoOnLight">
          <a:extLst>
            <a:ext uri="{FF2B5EF4-FFF2-40B4-BE49-F238E27FC236}">
              <a16:creationId xmlns:a16="http://schemas.microsoft.com/office/drawing/2014/main" id="{00000000-0008-0000-0300-00007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62" name="Picture 34" descr="LogoOnLight">
          <a:extLst>
            <a:ext uri="{FF2B5EF4-FFF2-40B4-BE49-F238E27FC236}">
              <a16:creationId xmlns:a16="http://schemas.microsoft.com/office/drawing/2014/main" id="{00000000-0008-0000-0300-00007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63" name="Picture 34" descr="LogoOnLight">
          <a:extLst>
            <a:ext uri="{FF2B5EF4-FFF2-40B4-BE49-F238E27FC236}">
              <a16:creationId xmlns:a16="http://schemas.microsoft.com/office/drawing/2014/main" id="{00000000-0008-0000-0300-00007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64" name="Picture 34" descr="LogoOnLight">
          <a:extLst>
            <a:ext uri="{FF2B5EF4-FFF2-40B4-BE49-F238E27FC236}">
              <a16:creationId xmlns:a16="http://schemas.microsoft.com/office/drawing/2014/main" id="{00000000-0008-0000-0300-00008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65" name="Picture 34" descr="LogoOnLight">
          <a:extLst>
            <a:ext uri="{FF2B5EF4-FFF2-40B4-BE49-F238E27FC236}">
              <a16:creationId xmlns:a16="http://schemas.microsoft.com/office/drawing/2014/main" id="{00000000-0008-0000-0300-00008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66" name="Picture 34" descr="LogoOnLight">
          <a:extLst>
            <a:ext uri="{FF2B5EF4-FFF2-40B4-BE49-F238E27FC236}">
              <a16:creationId xmlns:a16="http://schemas.microsoft.com/office/drawing/2014/main" id="{00000000-0008-0000-0300-00008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213</xdr:row>
      <xdr:rowOff>133350</xdr:rowOff>
    </xdr:from>
    <xdr:ext cx="0" cy="1123950"/>
    <xdr:pic>
      <xdr:nvPicPr>
        <xdr:cNvPr id="1667" name="Picture 34" descr="LogoOnLight">
          <a:extLst>
            <a:ext uri="{FF2B5EF4-FFF2-40B4-BE49-F238E27FC236}">
              <a16:creationId xmlns:a16="http://schemas.microsoft.com/office/drawing/2014/main" id="{00000000-0008-0000-0300-00008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213</xdr:row>
      <xdr:rowOff>704850</xdr:rowOff>
    </xdr:from>
    <xdr:ext cx="0" cy="552450"/>
    <xdr:pic>
      <xdr:nvPicPr>
        <xdr:cNvPr id="1668" name="Picture 34" descr="LogoOnLight">
          <a:extLst>
            <a:ext uri="{FF2B5EF4-FFF2-40B4-BE49-F238E27FC236}">
              <a16:creationId xmlns:a16="http://schemas.microsoft.com/office/drawing/2014/main" id="{00000000-0008-0000-0300-00008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213</xdr:row>
      <xdr:rowOff>133350</xdr:rowOff>
    </xdr:from>
    <xdr:ext cx="0" cy="1123950"/>
    <xdr:pic>
      <xdr:nvPicPr>
        <xdr:cNvPr id="1669" name="Picture 34" descr="LogoOnLight">
          <a:extLst>
            <a:ext uri="{FF2B5EF4-FFF2-40B4-BE49-F238E27FC236}">
              <a16:creationId xmlns:a16="http://schemas.microsoft.com/office/drawing/2014/main" id="{00000000-0008-0000-0300-00008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213</xdr:row>
      <xdr:rowOff>704850</xdr:rowOff>
    </xdr:from>
    <xdr:ext cx="0" cy="552450"/>
    <xdr:pic>
      <xdr:nvPicPr>
        <xdr:cNvPr id="1670" name="Picture 34" descr="LogoOnLight">
          <a:extLst>
            <a:ext uri="{FF2B5EF4-FFF2-40B4-BE49-F238E27FC236}">
              <a16:creationId xmlns:a16="http://schemas.microsoft.com/office/drawing/2014/main" id="{00000000-0008-0000-0300-00008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71" name="Picture 34" descr="LogoOnLight">
          <a:extLst>
            <a:ext uri="{FF2B5EF4-FFF2-40B4-BE49-F238E27FC236}">
              <a16:creationId xmlns:a16="http://schemas.microsoft.com/office/drawing/2014/main" id="{00000000-0008-0000-0300-00008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72" name="Picture 34" descr="LogoOnLight">
          <a:extLst>
            <a:ext uri="{FF2B5EF4-FFF2-40B4-BE49-F238E27FC236}">
              <a16:creationId xmlns:a16="http://schemas.microsoft.com/office/drawing/2014/main" id="{00000000-0008-0000-0300-00008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73" name="Picture 34" descr="LogoOnLight">
          <a:extLst>
            <a:ext uri="{FF2B5EF4-FFF2-40B4-BE49-F238E27FC236}">
              <a16:creationId xmlns:a16="http://schemas.microsoft.com/office/drawing/2014/main" id="{00000000-0008-0000-0300-00008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74" name="Picture 34" descr="LogoOnLight">
          <a:extLst>
            <a:ext uri="{FF2B5EF4-FFF2-40B4-BE49-F238E27FC236}">
              <a16:creationId xmlns:a16="http://schemas.microsoft.com/office/drawing/2014/main" id="{00000000-0008-0000-0300-00008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75" name="Picture 34" descr="LogoOnLight">
          <a:extLst>
            <a:ext uri="{FF2B5EF4-FFF2-40B4-BE49-F238E27FC236}">
              <a16:creationId xmlns:a16="http://schemas.microsoft.com/office/drawing/2014/main" id="{00000000-0008-0000-0300-00008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76" name="Picture 34" descr="LogoOnLight">
          <a:extLst>
            <a:ext uri="{FF2B5EF4-FFF2-40B4-BE49-F238E27FC236}">
              <a16:creationId xmlns:a16="http://schemas.microsoft.com/office/drawing/2014/main" id="{00000000-0008-0000-0300-00008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77" name="Picture 34" descr="LogoOnLight">
          <a:extLst>
            <a:ext uri="{FF2B5EF4-FFF2-40B4-BE49-F238E27FC236}">
              <a16:creationId xmlns:a16="http://schemas.microsoft.com/office/drawing/2014/main" id="{00000000-0008-0000-0300-00008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78" name="Picture 34" descr="LogoOnLight">
          <a:extLst>
            <a:ext uri="{FF2B5EF4-FFF2-40B4-BE49-F238E27FC236}">
              <a16:creationId xmlns:a16="http://schemas.microsoft.com/office/drawing/2014/main" id="{00000000-0008-0000-0300-00008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79" name="Picture 34" descr="LogoOnLight">
          <a:extLst>
            <a:ext uri="{FF2B5EF4-FFF2-40B4-BE49-F238E27FC236}">
              <a16:creationId xmlns:a16="http://schemas.microsoft.com/office/drawing/2014/main" id="{00000000-0008-0000-0300-00008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80" name="Picture 34" descr="LogoOnLight">
          <a:extLst>
            <a:ext uri="{FF2B5EF4-FFF2-40B4-BE49-F238E27FC236}">
              <a16:creationId xmlns:a16="http://schemas.microsoft.com/office/drawing/2014/main" id="{00000000-0008-0000-0300-00009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81" name="Picture 34" descr="LogoOnLight">
          <a:extLst>
            <a:ext uri="{FF2B5EF4-FFF2-40B4-BE49-F238E27FC236}">
              <a16:creationId xmlns:a16="http://schemas.microsoft.com/office/drawing/2014/main" id="{00000000-0008-0000-0300-00009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82" name="Picture 34" descr="LogoOnLight">
          <a:extLst>
            <a:ext uri="{FF2B5EF4-FFF2-40B4-BE49-F238E27FC236}">
              <a16:creationId xmlns:a16="http://schemas.microsoft.com/office/drawing/2014/main" id="{00000000-0008-0000-0300-00009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83" name="Picture 34" descr="LogoOnLight">
          <a:extLst>
            <a:ext uri="{FF2B5EF4-FFF2-40B4-BE49-F238E27FC236}">
              <a16:creationId xmlns:a16="http://schemas.microsoft.com/office/drawing/2014/main" id="{00000000-0008-0000-0300-00009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84" name="Picture 34" descr="LogoOnLight">
          <a:extLst>
            <a:ext uri="{FF2B5EF4-FFF2-40B4-BE49-F238E27FC236}">
              <a16:creationId xmlns:a16="http://schemas.microsoft.com/office/drawing/2014/main" id="{00000000-0008-0000-0300-00009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85" name="Picture 34" descr="LogoOnLight">
          <a:extLst>
            <a:ext uri="{FF2B5EF4-FFF2-40B4-BE49-F238E27FC236}">
              <a16:creationId xmlns:a16="http://schemas.microsoft.com/office/drawing/2014/main" id="{00000000-0008-0000-0300-00009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86" name="Picture 34" descr="LogoOnLight">
          <a:extLst>
            <a:ext uri="{FF2B5EF4-FFF2-40B4-BE49-F238E27FC236}">
              <a16:creationId xmlns:a16="http://schemas.microsoft.com/office/drawing/2014/main" id="{00000000-0008-0000-0300-00009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87" name="Picture 34" descr="LogoOnLight">
          <a:extLst>
            <a:ext uri="{FF2B5EF4-FFF2-40B4-BE49-F238E27FC236}">
              <a16:creationId xmlns:a16="http://schemas.microsoft.com/office/drawing/2014/main" id="{00000000-0008-0000-0300-00009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88" name="Picture 34" descr="LogoOnLight">
          <a:extLst>
            <a:ext uri="{FF2B5EF4-FFF2-40B4-BE49-F238E27FC236}">
              <a16:creationId xmlns:a16="http://schemas.microsoft.com/office/drawing/2014/main" id="{00000000-0008-0000-0300-00009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89" name="Picture 34" descr="LogoOnLight">
          <a:extLst>
            <a:ext uri="{FF2B5EF4-FFF2-40B4-BE49-F238E27FC236}">
              <a16:creationId xmlns:a16="http://schemas.microsoft.com/office/drawing/2014/main" id="{00000000-0008-0000-0300-00009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90" name="Picture 34" descr="LogoOnLight">
          <a:extLst>
            <a:ext uri="{FF2B5EF4-FFF2-40B4-BE49-F238E27FC236}">
              <a16:creationId xmlns:a16="http://schemas.microsoft.com/office/drawing/2014/main" id="{00000000-0008-0000-0300-00009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91" name="Picture 34" descr="LogoOnLight">
          <a:extLst>
            <a:ext uri="{FF2B5EF4-FFF2-40B4-BE49-F238E27FC236}">
              <a16:creationId xmlns:a16="http://schemas.microsoft.com/office/drawing/2014/main" id="{00000000-0008-0000-0300-00009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92" name="Picture 34" descr="LogoOnLight">
          <a:extLst>
            <a:ext uri="{FF2B5EF4-FFF2-40B4-BE49-F238E27FC236}">
              <a16:creationId xmlns:a16="http://schemas.microsoft.com/office/drawing/2014/main" id="{00000000-0008-0000-0300-00009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93" name="Picture 34" descr="LogoOnLight">
          <a:extLst>
            <a:ext uri="{FF2B5EF4-FFF2-40B4-BE49-F238E27FC236}">
              <a16:creationId xmlns:a16="http://schemas.microsoft.com/office/drawing/2014/main" id="{00000000-0008-0000-0300-00009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94" name="Picture 34" descr="LogoOnLight">
          <a:extLst>
            <a:ext uri="{FF2B5EF4-FFF2-40B4-BE49-F238E27FC236}">
              <a16:creationId xmlns:a16="http://schemas.microsoft.com/office/drawing/2014/main" id="{00000000-0008-0000-0300-00009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213</xdr:row>
      <xdr:rowOff>133350</xdr:rowOff>
    </xdr:from>
    <xdr:ext cx="0" cy="1123950"/>
    <xdr:pic>
      <xdr:nvPicPr>
        <xdr:cNvPr id="1695" name="Picture 34" descr="LogoOnLight">
          <a:extLst>
            <a:ext uri="{FF2B5EF4-FFF2-40B4-BE49-F238E27FC236}">
              <a16:creationId xmlns:a16="http://schemas.microsoft.com/office/drawing/2014/main" id="{00000000-0008-0000-0300-00009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213</xdr:row>
      <xdr:rowOff>704850</xdr:rowOff>
    </xdr:from>
    <xdr:ext cx="0" cy="552450"/>
    <xdr:pic>
      <xdr:nvPicPr>
        <xdr:cNvPr id="1696" name="Picture 34" descr="LogoOnLight">
          <a:extLst>
            <a:ext uri="{FF2B5EF4-FFF2-40B4-BE49-F238E27FC236}">
              <a16:creationId xmlns:a16="http://schemas.microsoft.com/office/drawing/2014/main" id="{00000000-0008-0000-0300-0000A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213</xdr:row>
      <xdr:rowOff>133350</xdr:rowOff>
    </xdr:from>
    <xdr:ext cx="0" cy="1123950"/>
    <xdr:pic>
      <xdr:nvPicPr>
        <xdr:cNvPr id="1697" name="Picture 34" descr="LogoOnLight">
          <a:extLst>
            <a:ext uri="{FF2B5EF4-FFF2-40B4-BE49-F238E27FC236}">
              <a16:creationId xmlns:a16="http://schemas.microsoft.com/office/drawing/2014/main" id="{00000000-0008-0000-0300-0000A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698" name="Picture 34" descr="LogoOnLight">
          <a:extLst>
            <a:ext uri="{FF2B5EF4-FFF2-40B4-BE49-F238E27FC236}">
              <a16:creationId xmlns:a16="http://schemas.microsoft.com/office/drawing/2014/main" id="{00000000-0008-0000-0300-0000A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699" name="Picture 34" descr="LogoOnLight">
          <a:extLst>
            <a:ext uri="{FF2B5EF4-FFF2-40B4-BE49-F238E27FC236}">
              <a16:creationId xmlns:a16="http://schemas.microsoft.com/office/drawing/2014/main" id="{00000000-0008-0000-0300-0000A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700" name="Picture 34" descr="LogoOnLight">
          <a:extLst>
            <a:ext uri="{FF2B5EF4-FFF2-40B4-BE49-F238E27FC236}">
              <a16:creationId xmlns:a16="http://schemas.microsoft.com/office/drawing/2014/main" id="{00000000-0008-0000-0300-0000A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701" name="Picture 34" descr="LogoOnLight">
          <a:extLst>
            <a:ext uri="{FF2B5EF4-FFF2-40B4-BE49-F238E27FC236}">
              <a16:creationId xmlns:a16="http://schemas.microsoft.com/office/drawing/2014/main" id="{00000000-0008-0000-0300-0000A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702" name="Picture 34" descr="LogoOnLight">
          <a:extLst>
            <a:ext uri="{FF2B5EF4-FFF2-40B4-BE49-F238E27FC236}">
              <a16:creationId xmlns:a16="http://schemas.microsoft.com/office/drawing/2014/main" id="{00000000-0008-0000-0300-0000A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703" name="Picture 34" descr="LogoOnLight">
          <a:extLst>
            <a:ext uri="{FF2B5EF4-FFF2-40B4-BE49-F238E27FC236}">
              <a16:creationId xmlns:a16="http://schemas.microsoft.com/office/drawing/2014/main" id="{00000000-0008-0000-0300-0000A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704" name="Picture 34" descr="LogoOnLight">
          <a:extLst>
            <a:ext uri="{FF2B5EF4-FFF2-40B4-BE49-F238E27FC236}">
              <a16:creationId xmlns:a16="http://schemas.microsoft.com/office/drawing/2014/main" id="{00000000-0008-0000-0300-0000A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705" name="Picture 34" descr="LogoOnLight">
          <a:extLst>
            <a:ext uri="{FF2B5EF4-FFF2-40B4-BE49-F238E27FC236}">
              <a16:creationId xmlns:a16="http://schemas.microsoft.com/office/drawing/2014/main" id="{00000000-0008-0000-0300-0000A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706" name="Picture 34" descr="LogoOnLight">
          <a:extLst>
            <a:ext uri="{FF2B5EF4-FFF2-40B4-BE49-F238E27FC236}">
              <a16:creationId xmlns:a16="http://schemas.microsoft.com/office/drawing/2014/main" id="{00000000-0008-0000-0300-0000A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707" name="Picture 34" descr="LogoOnLight">
          <a:extLst>
            <a:ext uri="{FF2B5EF4-FFF2-40B4-BE49-F238E27FC236}">
              <a16:creationId xmlns:a16="http://schemas.microsoft.com/office/drawing/2014/main" id="{00000000-0008-0000-0300-0000A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708" name="Picture 34" descr="LogoOnLight">
          <a:extLst>
            <a:ext uri="{FF2B5EF4-FFF2-40B4-BE49-F238E27FC236}">
              <a16:creationId xmlns:a16="http://schemas.microsoft.com/office/drawing/2014/main" id="{00000000-0008-0000-0300-0000A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709" name="Picture 34" descr="LogoOnLight">
          <a:extLst>
            <a:ext uri="{FF2B5EF4-FFF2-40B4-BE49-F238E27FC236}">
              <a16:creationId xmlns:a16="http://schemas.microsoft.com/office/drawing/2014/main" id="{00000000-0008-0000-0300-0000A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710" name="Picture 34" descr="LogoOnLight">
          <a:extLst>
            <a:ext uri="{FF2B5EF4-FFF2-40B4-BE49-F238E27FC236}">
              <a16:creationId xmlns:a16="http://schemas.microsoft.com/office/drawing/2014/main" id="{00000000-0008-0000-0300-0000A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711" name="Picture 34" descr="LogoOnLight">
          <a:extLst>
            <a:ext uri="{FF2B5EF4-FFF2-40B4-BE49-F238E27FC236}">
              <a16:creationId xmlns:a16="http://schemas.microsoft.com/office/drawing/2014/main" id="{00000000-0008-0000-0300-0000A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712" name="Picture 34" descr="LogoOnLight">
          <a:extLst>
            <a:ext uri="{FF2B5EF4-FFF2-40B4-BE49-F238E27FC236}">
              <a16:creationId xmlns:a16="http://schemas.microsoft.com/office/drawing/2014/main" id="{00000000-0008-0000-0300-0000B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713" name="Picture 34" descr="LogoOnLight">
          <a:extLst>
            <a:ext uri="{FF2B5EF4-FFF2-40B4-BE49-F238E27FC236}">
              <a16:creationId xmlns:a16="http://schemas.microsoft.com/office/drawing/2014/main" id="{00000000-0008-0000-0300-0000B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714" name="Picture 34" descr="LogoOnLight">
          <a:extLst>
            <a:ext uri="{FF2B5EF4-FFF2-40B4-BE49-F238E27FC236}">
              <a16:creationId xmlns:a16="http://schemas.microsoft.com/office/drawing/2014/main" id="{00000000-0008-0000-0300-0000B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213</xdr:row>
      <xdr:rowOff>704850</xdr:rowOff>
    </xdr:from>
    <xdr:ext cx="0" cy="552450"/>
    <xdr:pic>
      <xdr:nvPicPr>
        <xdr:cNvPr id="1715" name="Picture 34" descr="LogoOnLight">
          <a:extLst>
            <a:ext uri="{FF2B5EF4-FFF2-40B4-BE49-F238E27FC236}">
              <a16:creationId xmlns:a16="http://schemas.microsoft.com/office/drawing/2014/main" id="{00000000-0008-0000-0300-0000B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19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16" name="Picture 34" descr="LogoOnLight">
          <a:extLst>
            <a:ext uri="{FF2B5EF4-FFF2-40B4-BE49-F238E27FC236}">
              <a16:creationId xmlns:a16="http://schemas.microsoft.com/office/drawing/2014/main" id="{00000000-0008-0000-0300-0000B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17" name="Picture 34" descr="LogoOnLight">
          <a:extLst>
            <a:ext uri="{FF2B5EF4-FFF2-40B4-BE49-F238E27FC236}">
              <a16:creationId xmlns:a16="http://schemas.microsoft.com/office/drawing/2014/main" id="{00000000-0008-0000-0300-0000B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18" name="Picture 34" descr="LogoOnLight">
          <a:extLst>
            <a:ext uri="{FF2B5EF4-FFF2-40B4-BE49-F238E27FC236}">
              <a16:creationId xmlns:a16="http://schemas.microsoft.com/office/drawing/2014/main" id="{00000000-0008-0000-0300-0000B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19" name="Picture 34" descr="LogoOnLight">
          <a:extLst>
            <a:ext uri="{FF2B5EF4-FFF2-40B4-BE49-F238E27FC236}">
              <a16:creationId xmlns:a16="http://schemas.microsoft.com/office/drawing/2014/main" id="{00000000-0008-0000-0300-0000B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20" name="Picture 34" descr="LogoOnLight">
          <a:extLst>
            <a:ext uri="{FF2B5EF4-FFF2-40B4-BE49-F238E27FC236}">
              <a16:creationId xmlns:a16="http://schemas.microsoft.com/office/drawing/2014/main" id="{00000000-0008-0000-0300-0000B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21" name="Picture 34" descr="LogoOnLight">
          <a:extLst>
            <a:ext uri="{FF2B5EF4-FFF2-40B4-BE49-F238E27FC236}">
              <a16:creationId xmlns:a16="http://schemas.microsoft.com/office/drawing/2014/main" id="{00000000-0008-0000-0300-0000B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22" name="Picture 34" descr="LogoOnLight">
          <a:extLst>
            <a:ext uri="{FF2B5EF4-FFF2-40B4-BE49-F238E27FC236}">
              <a16:creationId xmlns:a16="http://schemas.microsoft.com/office/drawing/2014/main" id="{00000000-0008-0000-0300-0000B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23" name="Picture 34" descr="LogoOnLight">
          <a:extLst>
            <a:ext uri="{FF2B5EF4-FFF2-40B4-BE49-F238E27FC236}">
              <a16:creationId xmlns:a16="http://schemas.microsoft.com/office/drawing/2014/main" id="{00000000-0008-0000-0300-0000B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24" name="Picture 34" descr="LogoOnLight">
          <a:extLst>
            <a:ext uri="{FF2B5EF4-FFF2-40B4-BE49-F238E27FC236}">
              <a16:creationId xmlns:a16="http://schemas.microsoft.com/office/drawing/2014/main" id="{00000000-0008-0000-0300-0000B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25" name="Picture 34" descr="LogoOnLight">
          <a:extLst>
            <a:ext uri="{FF2B5EF4-FFF2-40B4-BE49-F238E27FC236}">
              <a16:creationId xmlns:a16="http://schemas.microsoft.com/office/drawing/2014/main" id="{00000000-0008-0000-0300-0000B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26" name="Picture 34" descr="LogoOnLight">
          <a:extLst>
            <a:ext uri="{FF2B5EF4-FFF2-40B4-BE49-F238E27FC236}">
              <a16:creationId xmlns:a16="http://schemas.microsoft.com/office/drawing/2014/main" id="{00000000-0008-0000-0300-0000B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218</xdr:row>
      <xdr:rowOff>0</xdr:rowOff>
    </xdr:from>
    <xdr:ext cx="0" cy="1123950"/>
    <xdr:pic>
      <xdr:nvPicPr>
        <xdr:cNvPr id="1727" name="Picture 34" descr="LogoOnLight">
          <a:extLst>
            <a:ext uri="{FF2B5EF4-FFF2-40B4-BE49-F238E27FC236}">
              <a16:creationId xmlns:a16="http://schemas.microsoft.com/office/drawing/2014/main" id="{00000000-0008-0000-0300-0000B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28" name="Picture 34" descr="LogoOnLight">
          <a:extLst>
            <a:ext uri="{FF2B5EF4-FFF2-40B4-BE49-F238E27FC236}">
              <a16:creationId xmlns:a16="http://schemas.microsoft.com/office/drawing/2014/main" id="{00000000-0008-0000-0300-0000C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29" name="Picture 34" descr="LogoOnLight">
          <a:extLst>
            <a:ext uri="{FF2B5EF4-FFF2-40B4-BE49-F238E27FC236}">
              <a16:creationId xmlns:a16="http://schemas.microsoft.com/office/drawing/2014/main" id="{00000000-0008-0000-0300-0000C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0" name="Picture 34" descr="LogoOnLight">
          <a:extLst>
            <a:ext uri="{FF2B5EF4-FFF2-40B4-BE49-F238E27FC236}">
              <a16:creationId xmlns:a16="http://schemas.microsoft.com/office/drawing/2014/main" id="{00000000-0008-0000-0300-0000C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1" name="Picture 34" descr="LogoOnLight">
          <a:extLst>
            <a:ext uri="{FF2B5EF4-FFF2-40B4-BE49-F238E27FC236}">
              <a16:creationId xmlns:a16="http://schemas.microsoft.com/office/drawing/2014/main" id="{00000000-0008-0000-0300-0000C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2" name="Picture 34" descr="LogoOnLight">
          <a:extLst>
            <a:ext uri="{FF2B5EF4-FFF2-40B4-BE49-F238E27FC236}">
              <a16:creationId xmlns:a16="http://schemas.microsoft.com/office/drawing/2014/main" id="{00000000-0008-0000-0300-0000C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3" name="Picture 34" descr="LogoOnLight">
          <a:extLst>
            <a:ext uri="{FF2B5EF4-FFF2-40B4-BE49-F238E27FC236}">
              <a16:creationId xmlns:a16="http://schemas.microsoft.com/office/drawing/2014/main" id="{00000000-0008-0000-0300-0000C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4" name="Picture 34" descr="LogoOnLight">
          <a:extLst>
            <a:ext uri="{FF2B5EF4-FFF2-40B4-BE49-F238E27FC236}">
              <a16:creationId xmlns:a16="http://schemas.microsoft.com/office/drawing/2014/main" id="{00000000-0008-0000-0300-0000C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5" name="Picture 34" descr="LogoOnLight">
          <a:extLst>
            <a:ext uri="{FF2B5EF4-FFF2-40B4-BE49-F238E27FC236}">
              <a16:creationId xmlns:a16="http://schemas.microsoft.com/office/drawing/2014/main" id="{00000000-0008-0000-0300-0000C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6" name="Picture 34" descr="LogoOnLight">
          <a:extLst>
            <a:ext uri="{FF2B5EF4-FFF2-40B4-BE49-F238E27FC236}">
              <a16:creationId xmlns:a16="http://schemas.microsoft.com/office/drawing/2014/main" id="{00000000-0008-0000-0300-0000C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7" name="Picture 34" descr="LogoOnLight">
          <a:extLst>
            <a:ext uri="{FF2B5EF4-FFF2-40B4-BE49-F238E27FC236}">
              <a16:creationId xmlns:a16="http://schemas.microsoft.com/office/drawing/2014/main" id="{00000000-0008-0000-0300-0000C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8" name="Picture 34" descr="LogoOnLight">
          <a:extLst>
            <a:ext uri="{FF2B5EF4-FFF2-40B4-BE49-F238E27FC236}">
              <a16:creationId xmlns:a16="http://schemas.microsoft.com/office/drawing/2014/main" id="{00000000-0008-0000-0300-0000C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133350</xdr:rowOff>
    </xdr:from>
    <xdr:ext cx="0" cy="1123950"/>
    <xdr:pic>
      <xdr:nvPicPr>
        <xdr:cNvPr id="1739" name="Picture 34" descr="LogoOnLight">
          <a:extLst>
            <a:ext uri="{FF2B5EF4-FFF2-40B4-BE49-F238E27FC236}">
              <a16:creationId xmlns:a16="http://schemas.microsoft.com/office/drawing/2014/main" id="{00000000-0008-0000-0300-0000C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40" name="Picture 34" descr="LogoOnLight">
          <a:extLst>
            <a:ext uri="{FF2B5EF4-FFF2-40B4-BE49-F238E27FC236}">
              <a16:creationId xmlns:a16="http://schemas.microsoft.com/office/drawing/2014/main" id="{00000000-0008-0000-0300-0000C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41" name="Picture 34" descr="LogoOnLight">
          <a:extLst>
            <a:ext uri="{FF2B5EF4-FFF2-40B4-BE49-F238E27FC236}">
              <a16:creationId xmlns:a16="http://schemas.microsoft.com/office/drawing/2014/main" id="{00000000-0008-0000-0300-0000C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42" name="Picture 34" descr="LogoOnLight">
          <a:extLst>
            <a:ext uri="{FF2B5EF4-FFF2-40B4-BE49-F238E27FC236}">
              <a16:creationId xmlns:a16="http://schemas.microsoft.com/office/drawing/2014/main" id="{00000000-0008-0000-0300-0000C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743" name="Picture 34" descr="LogoOnLight">
          <a:extLst>
            <a:ext uri="{FF2B5EF4-FFF2-40B4-BE49-F238E27FC236}">
              <a16:creationId xmlns:a16="http://schemas.microsoft.com/office/drawing/2014/main" id="{00000000-0008-0000-0300-0000C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44" name="Picture 34" descr="LogoOnLight">
          <a:extLst>
            <a:ext uri="{FF2B5EF4-FFF2-40B4-BE49-F238E27FC236}">
              <a16:creationId xmlns:a16="http://schemas.microsoft.com/office/drawing/2014/main" id="{00000000-0008-0000-0300-0000D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45" name="Picture 34" descr="LogoOnLight">
          <a:extLst>
            <a:ext uri="{FF2B5EF4-FFF2-40B4-BE49-F238E27FC236}">
              <a16:creationId xmlns:a16="http://schemas.microsoft.com/office/drawing/2014/main" id="{00000000-0008-0000-0300-0000D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46" name="Picture 34" descr="LogoOnLight">
          <a:extLst>
            <a:ext uri="{FF2B5EF4-FFF2-40B4-BE49-F238E27FC236}">
              <a16:creationId xmlns:a16="http://schemas.microsoft.com/office/drawing/2014/main" id="{00000000-0008-0000-0300-0000D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47" name="Picture 34" descr="LogoOnLight">
          <a:extLst>
            <a:ext uri="{FF2B5EF4-FFF2-40B4-BE49-F238E27FC236}">
              <a16:creationId xmlns:a16="http://schemas.microsoft.com/office/drawing/2014/main" id="{00000000-0008-0000-0300-0000D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48" name="Picture 34" descr="LogoOnLight">
          <a:extLst>
            <a:ext uri="{FF2B5EF4-FFF2-40B4-BE49-F238E27FC236}">
              <a16:creationId xmlns:a16="http://schemas.microsoft.com/office/drawing/2014/main" id="{00000000-0008-0000-0300-0000D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49" name="Picture 34" descr="LogoOnLight">
          <a:extLst>
            <a:ext uri="{FF2B5EF4-FFF2-40B4-BE49-F238E27FC236}">
              <a16:creationId xmlns:a16="http://schemas.microsoft.com/office/drawing/2014/main" id="{00000000-0008-0000-0300-0000D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50" name="Picture 34" descr="LogoOnLight">
          <a:extLst>
            <a:ext uri="{FF2B5EF4-FFF2-40B4-BE49-F238E27FC236}">
              <a16:creationId xmlns:a16="http://schemas.microsoft.com/office/drawing/2014/main" id="{00000000-0008-0000-0300-0000D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51" name="Picture 34" descr="LogoOnLight">
          <a:extLst>
            <a:ext uri="{FF2B5EF4-FFF2-40B4-BE49-F238E27FC236}">
              <a16:creationId xmlns:a16="http://schemas.microsoft.com/office/drawing/2014/main" id="{00000000-0008-0000-0300-0000D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52" name="Picture 34" descr="LogoOnLight">
          <a:extLst>
            <a:ext uri="{FF2B5EF4-FFF2-40B4-BE49-F238E27FC236}">
              <a16:creationId xmlns:a16="http://schemas.microsoft.com/office/drawing/2014/main" id="{00000000-0008-0000-0300-0000D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53" name="Picture 34" descr="LogoOnLight">
          <a:extLst>
            <a:ext uri="{FF2B5EF4-FFF2-40B4-BE49-F238E27FC236}">
              <a16:creationId xmlns:a16="http://schemas.microsoft.com/office/drawing/2014/main" id="{00000000-0008-0000-0300-0000D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54" name="Picture 34" descr="LogoOnLight">
          <a:extLst>
            <a:ext uri="{FF2B5EF4-FFF2-40B4-BE49-F238E27FC236}">
              <a16:creationId xmlns:a16="http://schemas.microsoft.com/office/drawing/2014/main" id="{00000000-0008-0000-0300-0000D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55" name="Picture 34" descr="LogoOnLight">
          <a:extLst>
            <a:ext uri="{FF2B5EF4-FFF2-40B4-BE49-F238E27FC236}">
              <a16:creationId xmlns:a16="http://schemas.microsoft.com/office/drawing/2014/main" id="{00000000-0008-0000-0300-0000D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56" name="Picture 34" descr="LogoOnLight">
          <a:extLst>
            <a:ext uri="{FF2B5EF4-FFF2-40B4-BE49-F238E27FC236}">
              <a16:creationId xmlns:a16="http://schemas.microsoft.com/office/drawing/2014/main" id="{00000000-0008-0000-0300-0000D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57" name="Picture 34" descr="LogoOnLight">
          <a:extLst>
            <a:ext uri="{FF2B5EF4-FFF2-40B4-BE49-F238E27FC236}">
              <a16:creationId xmlns:a16="http://schemas.microsoft.com/office/drawing/2014/main" id="{00000000-0008-0000-0300-0000D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58" name="Picture 34" descr="LogoOnLight">
          <a:extLst>
            <a:ext uri="{FF2B5EF4-FFF2-40B4-BE49-F238E27FC236}">
              <a16:creationId xmlns:a16="http://schemas.microsoft.com/office/drawing/2014/main" id="{00000000-0008-0000-0300-0000D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59" name="Picture 34" descr="LogoOnLight">
          <a:extLst>
            <a:ext uri="{FF2B5EF4-FFF2-40B4-BE49-F238E27FC236}">
              <a16:creationId xmlns:a16="http://schemas.microsoft.com/office/drawing/2014/main" id="{00000000-0008-0000-0300-0000D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60" name="Picture 34" descr="LogoOnLight">
          <a:extLst>
            <a:ext uri="{FF2B5EF4-FFF2-40B4-BE49-F238E27FC236}">
              <a16:creationId xmlns:a16="http://schemas.microsoft.com/office/drawing/2014/main" id="{00000000-0008-0000-0300-0000E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61" name="Picture 34" descr="LogoOnLight">
          <a:extLst>
            <a:ext uri="{FF2B5EF4-FFF2-40B4-BE49-F238E27FC236}">
              <a16:creationId xmlns:a16="http://schemas.microsoft.com/office/drawing/2014/main" id="{00000000-0008-0000-0300-0000E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62" name="Picture 34" descr="LogoOnLight">
          <a:extLst>
            <a:ext uri="{FF2B5EF4-FFF2-40B4-BE49-F238E27FC236}">
              <a16:creationId xmlns:a16="http://schemas.microsoft.com/office/drawing/2014/main" id="{00000000-0008-0000-0300-0000E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63" name="Picture 34" descr="LogoOnLight">
          <a:extLst>
            <a:ext uri="{FF2B5EF4-FFF2-40B4-BE49-F238E27FC236}">
              <a16:creationId xmlns:a16="http://schemas.microsoft.com/office/drawing/2014/main" id="{00000000-0008-0000-0300-0000E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133350</xdr:rowOff>
    </xdr:from>
    <xdr:ext cx="0" cy="1123950"/>
    <xdr:pic>
      <xdr:nvPicPr>
        <xdr:cNvPr id="1764" name="Picture 34" descr="LogoOnLight">
          <a:extLst>
            <a:ext uri="{FF2B5EF4-FFF2-40B4-BE49-F238E27FC236}">
              <a16:creationId xmlns:a16="http://schemas.microsoft.com/office/drawing/2014/main" id="{00000000-0008-0000-0300-0000E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65" name="Picture 34" descr="LogoOnLight">
          <a:extLst>
            <a:ext uri="{FF2B5EF4-FFF2-40B4-BE49-F238E27FC236}">
              <a16:creationId xmlns:a16="http://schemas.microsoft.com/office/drawing/2014/main" id="{00000000-0008-0000-0300-0000E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66" name="Picture 34" descr="LogoOnLight">
          <a:extLst>
            <a:ext uri="{FF2B5EF4-FFF2-40B4-BE49-F238E27FC236}">
              <a16:creationId xmlns:a16="http://schemas.microsoft.com/office/drawing/2014/main" id="{00000000-0008-0000-0300-0000E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67" name="Picture 34" descr="LogoOnLight">
          <a:extLst>
            <a:ext uri="{FF2B5EF4-FFF2-40B4-BE49-F238E27FC236}">
              <a16:creationId xmlns:a16="http://schemas.microsoft.com/office/drawing/2014/main" id="{00000000-0008-0000-0300-0000E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68" name="Picture 34" descr="LogoOnLight">
          <a:extLst>
            <a:ext uri="{FF2B5EF4-FFF2-40B4-BE49-F238E27FC236}">
              <a16:creationId xmlns:a16="http://schemas.microsoft.com/office/drawing/2014/main" id="{00000000-0008-0000-0300-0000E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69" name="Picture 34" descr="LogoOnLight">
          <a:extLst>
            <a:ext uri="{FF2B5EF4-FFF2-40B4-BE49-F238E27FC236}">
              <a16:creationId xmlns:a16="http://schemas.microsoft.com/office/drawing/2014/main" id="{00000000-0008-0000-0300-0000E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70" name="Picture 34" descr="LogoOnLight">
          <a:extLst>
            <a:ext uri="{FF2B5EF4-FFF2-40B4-BE49-F238E27FC236}">
              <a16:creationId xmlns:a16="http://schemas.microsoft.com/office/drawing/2014/main" id="{00000000-0008-0000-0300-0000E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71" name="Picture 34" descr="LogoOnLight">
          <a:extLst>
            <a:ext uri="{FF2B5EF4-FFF2-40B4-BE49-F238E27FC236}">
              <a16:creationId xmlns:a16="http://schemas.microsoft.com/office/drawing/2014/main" id="{00000000-0008-0000-0300-0000E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72" name="Picture 34" descr="LogoOnLight">
          <a:extLst>
            <a:ext uri="{FF2B5EF4-FFF2-40B4-BE49-F238E27FC236}">
              <a16:creationId xmlns:a16="http://schemas.microsoft.com/office/drawing/2014/main" id="{00000000-0008-0000-0300-0000E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73" name="Picture 34" descr="LogoOnLight">
          <a:extLst>
            <a:ext uri="{FF2B5EF4-FFF2-40B4-BE49-F238E27FC236}">
              <a16:creationId xmlns:a16="http://schemas.microsoft.com/office/drawing/2014/main" id="{00000000-0008-0000-0300-0000E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74" name="Picture 34" descr="LogoOnLight">
          <a:extLst>
            <a:ext uri="{FF2B5EF4-FFF2-40B4-BE49-F238E27FC236}">
              <a16:creationId xmlns:a16="http://schemas.microsoft.com/office/drawing/2014/main" id="{00000000-0008-0000-0300-0000E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75" name="Picture 34" descr="LogoOnLight">
          <a:extLst>
            <a:ext uri="{FF2B5EF4-FFF2-40B4-BE49-F238E27FC236}">
              <a16:creationId xmlns:a16="http://schemas.microsoft.com/office/drawing/2014/main" id="{00000000-0008-0000-0300-0000E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207</xdr:row>
      <xdr:rowOff>0</xdr:rowOff>
    </xdr:from>
    <xdr:ext cx="0" cy="1123950"/>
    <xdr:pic>
      <xdr:nvPicPr>
        <xdr:cNvPr id="1776" name="Picture 34" descr="LogoOnLight">
          <a:extLst>
            <a:ext uri="{FF2B5EF4-FFF2-40B4-BE49-F238E27FC236}">
              <a16:creationId xmlns:a16="http://schemas.microsoft.com/office/drawing/2014/main" id="{00000000-0008-0000-0300-0000F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777" name="Picture 34" descr="LogoOnLight">
          <a:extLst>
            <a:ext uri="{FF2B5EF4-FFF2-40B4-BE49-F238E27FC236}">
              <a16:creationId xmlns:a16="http://schemas.microsoft.com/office/drawing/2014/main" id="{00000000-0008-0000-0300-0000F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778" name="Picture 34" descr="LogoOnLight">
          <a:extLst>
            <a:ext uri="{FF2B5EF4-FFF2-40B4-BE49-F238E27FC236}">
              <a16:creationId xmlns:a16="http://schemas.microsoft.com/office/drawing/2014/main" id="{00000000-0008-0000-0300-0000F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79" name="Picture 34" descr="LogoOnLight">
          <a:extLst>
            <a:ext uri="{FF2B5EF4-FFF2-40B4-BE49-F238E27FC236}">
              <a16:creationId xmlns:a16="http://schemas.microsoft.com/office/drawing/2014/main" id="{00000000-0008-0000-0300-0000F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0" name="Picture 34" descr="LogoOnLight">
          <a:extLst>
            <a:ext uri="{FF2B5EF4-FFF2-40B4-BE49-F238E27FC236}">
              <a16:creationId xmlns:a16="http://schemas.microsoft.com/office/drawing/2014/main" id="{00000000-0008-0000-0300-0000F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1" name="Picture 34" descr="LogoOnLight">
          <a:extLst>
            <a:ext uri="{FF2B5EF4-FFF2-40B4-BE49-F238E27FC236}">
              <a16:creationId xmlns:a16="http://schemas.microsoft.com/office/drawing/2014/main" id="{00000000-0008-0000-0300-0000F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2" name="Picture 34" descr="LogoOnLight">
          <a:extLst>
            <a:ext uri="{FF2B5EF4-FFF2-40B4-BE49-F238E27FC236}">
              <a16:creationId xmlns:a16="http://schemas.microsoft.com/office/drawing/2014/main" id="{00000000-0008-0000-0300-0000F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3" name="Picture 34" descr="LogoOnLight">
          <a:extLst>
            <a:ext uri="{FF2B5EF4-FFF2-40B4-BE49-F238E27FC236}">
              <a16:creationId xmlns:a16="http://schemas.microsoft.com/office/drawing/2014/main" id="{00000000-0008-0000-0300-0000F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4" name="Picture 34" descr="LogoOnLight">
          <a:extLst>
            <a:ext uri="{FF2B5EF4-FFF2-40B4-BE49-F238E27FC236}">
              <a16:creationId xmlns:a16="http://schemas.microsoft.com/office/drawing/2014/main" id="{00000000-0008-0000-0300-0000F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5" name="Picture 34" descr="LogoOnLight">
          <a:extLst>
            <a:ext uri="{FF2B5EF4-FFF2-40B4-BE49-F238E27FC236}">
              <a16:creationId xmlns:a16="http://schemas.microsoft.com/office/drawing/2014/main" id="{00000000-0008-0000-0300-0000F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6" name="Picture 34" descr="LogoOnLight">
          <a:extLst>
            <a:ext uri="{FF2B5EF4-FFF2-40B4-BE49-F238E27FC236}">
              <a16:creationId xmlns:a16="http://schemas.microsoft.com/office/drawing/2014/main" id="{00000000-0008-0000-0300-0000F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7" name="Picture 34" descr="LogoOnLight">
          <a:extLst>
            <a:ext uri="{FF2B5EF4-FFF2-40B4-BE49-F238E27FC236}">
              <a16:creationId xmlns:a16="http://schemas.microsoft.com/office/drawing/2014/main" id="{00000000-0008-0000-0300-0000F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8" name="Picture 34" descr="LogoOnLight">
          <a:extLst>
            <a:ext uri="{FF2B5EF4-FFF2-40B4-BE49-F238E27FC236}">
              <a16:creationId xmlns:a16="http://schemas.microsoft.com/office/drawing/2014/main" id="{00000000-0008-0000-0300-0000F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89" name="Picture 34" descr="LogoOnLight">
          <a:extLst>
            <a:ext uri="{FF2B5EF4-FFF2-40B4-BE49-F238E27FC236}">
              <a16:creationId xmlns:a16="http://schemas.microsoft.com/office/drawing/2014/main" id="{00000000-0008-0000-0300-0000F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90" name="Picture 34" descr="LogoOnLight">
          <a:extLst>
            <a:ext uri="{FF2B5EF4-FFF2-40B4-BE49-F238E27FC236}">
              <a16:creationId xmlns:a16="http://schemas.microsoft.com/office/drawing/2014/main" id="{00000000-0008-0000-0300-0000F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791" name="Picture 34" descr="LogoOnLight">
          <a:extLst>
            <a:ext uri="{FF2B5EF4-FFF2-40B4-BE49-F238E27FC236}">
              <a16:creationId xmlns:a16="http://schemas.microsoft.com/office/drawing/2014/main" id="{00000000-0008-0000-0300-0000F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792" name="Picture 34" descr="LogoOnLight">
          <a:extLst>
            <a:ext uri="{FF2B5EF4-FFF2-40B4-BE49-F238E27FC236}">
              <a16:creationId xmlns:a16="http://schemas.microsoft.com/office/drawing/2014/main" id="{00000000-0008-0000-0300-00000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93" name="Picture 34" descr="LogoOnLight">
          <a:extLst>
            <a:ext uri="{FF2B5EF4-FFF2-40B4-BE49-F238E27FC236}">
              <a16:creationId xmlns:a16="http://schemas.microsoft.com/office/drawing/2014/main" id="{00000000-0008-0000-0300-00000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94" name="Picture 34" descr="LogoOnLight">
          <a:extLst>
            <a:ext uri="{FF2B5EF4-FFF2-40B4-BE49-F238E27FC236}">
              <a16:creationId xmlns:a16="http://schemas.microsoft.com/office/drawing/2014/main" id="{00000000-0008-0000-0300-00000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95" name="Picture 34" descr="LogoOnLight">
          <a:extLst>
            <a:ext uri="{FF2B5EF4-FFF2-40B4-BE49-F238E27FC236}">
              <a16:creationId xmlns:a16="http://schemas.microsoft.com/office/drawing/2014/main" id="{00000000-0008-0000-0300-00000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96" name="Picture 34" descr="LogoOnLight">
          <a:extLst>
            <a:ext uri="{FF2B5EF4-FFF2-40B4-BE49-F238E27FC236}">
              <a16:creationId xmlns:a16="http://schemas.microsoft.com/office/drawing/2014/main" id="{00000000-0008-0000-0300-00000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97" name="Picture 34" descr="LogoOnLight">
          <a:extLst>
            <a:ext uri="{FF2B5EF4-FFF2-40B4-BE49-F238E27FC236}">
              <a16:creationId xmlns:a16="http://schemas.microsoft.com/office/drawing/2014/main" id="{00000000-0008-0000-0300-00000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98" name="Picture 34" descr="LogoOnLight">
          <a:extLst>
            <a:ext uri="{FF2B5EF4-FFF2-40B4-BE49-F238E27FC236}">
              <a16:creationId xmlns:a16="http://schemas.microsoft.com/office/drawing/2014/main" id="{00000000-0008-0000-0300-00000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799" name="Picture 34" descr="LogoOnLight">
          <a:extLst>
            <a:ext uri="{FF2B5EF4-FFF2-40B4-BE49-F238E27FC236}">
              <a16:creationId xmlns:a16="http://schemas.microsoft.com/office/drawing/2014/main" id="{00000000-0008-0000-0300-00000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00" name="Picture 34" descr="LogoOnLight">
          <a:extLst>
            <a:ext uri="{FF2B5EF4-FFF2-40B4-BE49-F238E27FC236}">
              <a16:creationId xmlns:a16="http://schemas.microsoft.com/office/drawing/2014/main" id="{00000000-0008-0000-0300-00000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01" name="Picture 34" descr="LogoOnLight">
          <a:extLst>
            <a:ext uri="{FF2B5EF4-FFF2-40B4-BE49-F238E27FC236}">
              <a16:creationId xmlns:a16="http://schemas.microsoft.com/office/drawing/2014/main" id="{00000000-0008-0000-0300-00000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02" name="Picture 34" descr="LogoOnLight">
          <a:extLst>
            <a:ext uri="{FF2B5EF4-FFF2-40B4-BE49-F238E27FC236}">
              <a16:creationId xmlns:a16="http://schemas.microsoft.com/office/drawing/2014/main" id="{00000000-0008-0000-0300-00000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03" name="Picture 34" descr="LogoOnLight">
          <a:extLst>
            <a:ext uri="{FF2B5EF4-FFF2-40B4-BE49-F238E27FC236}">
              <a16:creationId xmlns:a16="http://schemas.microsoft.com/office/drawing/2014/main" id="{00000000-0008-0000-0300-00000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04" name="Picture 34" descr="LogoOnLight">
          <a:extLst>
            <a:ext uri="{FF2B5EF4-FFF2-40B4-BE49-F238E27FC236}">
              <a16:creationId xmlns:a16="http://schemas.microsoft.com/office/drawing/2014/main" id="{00000000-0008-0000-0300-00000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05" name="Picture 34" descr="LogoOnLight">
          <a:extLst>
            <a:ext uri="{FF2B5EF4-FFF2-40B4-BE49-F238E27FC236}">
              <a16:creationId xmlns:a16="http://schemas.microsoft.com/office/drawing/2014/main" id="{00000000-0008-0000-0300-00000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06" name="Picture 34" descr="LogoOnLight">
          <a:extLst>
            <a:ext uri="{FF2B5EF4-FFF2-40B4-BE49-F238E27FC236}">
              <a16:creationId xmlns:a16="http://schemas.microsoft.com/office/drawing/2014/main" id="{00000000-0008-0000-0300-00000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07" name="Picture 34" descr="LogoOnLight">
          <a:extLst>
            <a:ext uri="{FF2B5EF4-FFF2-40B4-BE49-F238E27FC236}">
              <a16:creationId xmlns:a16="http://schemas.microsoft.com/office/drawing/2014/main" id="{00000000-0008-0000-0300-00000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08" name="Picture 34" descr="LogoOnLight">
          <a:extLst>
            <a:ext uri="{FF2B5EF4-FFF2-40B4-BE49-F238E27FC236}">
              <a16:creationId xmlns:a16="http://schemas.microsoft.com/office/drawing/2014/main" id="{00000000-0008-0000-0300-00001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09" name="Picture 34" descr="LogoOnLight">
          <a:extLst>
            <a:ext uri="{FF2B5EF4-FFF2-40B4-BE49-F238E27FC236}">
              <a16:creationId xmlns:a16="http://schemas.microsoft.com/office/drawing/2014/main" id="{00000000-0008-0000-0300-00001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10" name="Picture 34" descr="LogoOnLight">
          <a:extLst>
            <a:ext uri="{FF2B5EF4-FFF2-40B4-BE49-F238E27FC236}">
              <a16:creationId xmlns:a16="http://schemas.microsoft.com/office/drawing/2014/main" id="{00000000-0008-0000-0300-00001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11" name="Picture 34" descr="LogoOnLight">
          <a:extLst>
            <a:ext uri="{FF2B5EF4-FFF2-40B4-BE49-F238E27FC236}">
              <a16:creationId xmlns:a16="http://schemas.microsoft.com/office/drawing/2014/main" id="{00000000-0008-0000-0300-00001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12" name="Picture 34" descr="LogoOnLight">
          <a:extLst>
            <a:ext uri="{FF2B5EF4-FFF2-40B4-BE49-F238E27FC236}">
              <a16:creationId xmlns:a16="http://schemas.microsoft.com/office/drawing/2014/main" id="{00000000-0008-0000-0300-00001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13" name="Picture 34" descr="LogoOnLight">
          <a:extLst>
            <a:ext uri="{FF2B5EF4-FFF2-40B4-BE49-F238E27FC236}">
              <a16:creationId xmlns:a16="http://schemas.microsoft.com/office/drawing/2014/main" id="{00000000-0008-0000-0300-00001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14" name="Picture 34" descr="LogoOnLight">
          <a:extLst>
            <a:ext uri="{FF2B5EF4-FFF2-40B4-BE49-F238E27FC236}">
              <a16:creationId xmlns:a16="http://schemas.microsoft.com/office/drawing/2014/main" id="{00000000-0008-0000-0300-00001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15" name="Picture 34" descr="LogoOnLight">
          <a:extLst>
            <a:ext uri="{FF2B5EF4-FFF2-40B4-BE49-F238E27FC236}">
              <a16:creationId xmlns:a16="http://schemas.microsoft.com/office/drawing/2014/main" id="{00000000-0008-0000-0300-00001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16" name="Picture 34" descr="LogoOnLight">
          <a:extLst>
            <a:ext uri="{FF2B5EF4-FFF2-40B4-BE49-F238E27FC236}">
              <a16:creationId xmlns:a16="http://schemas.microsoft.com/office/drawing/2014/main" id="{00000000-0008-0000-0300-00001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17" name="Picture 34" descr="LogoOnLight">
          <a:extLst>
            <a:ext uri="{FF2B5EF4-FFF2-40B4-BE49-F238E27FC236}">
              <a16:creationId xmlns:a16="http://schemas.microsoft.com/office/drawing/2014/main" id="{00000000-0008-0000-0300-00001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18" name="Picture 34" descr="LogoOnLight">
          <a:extLst>
            <a:ext uri="{FF2B5EF4-FFF2-40B4-BE49-F238E27FC236}">
              <a16:creationId xmlns:a16="http://schemas.microsoft.com/office/drawing/2014/main" id="{00000000-0008-0000-0300-00001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19" name="Picture 34" descr="LogoOnLight">
          <a:extLst>
            <a:ext uri="{FF2B5EF4-FFF2-40B4-BE49-F238E27FC236}">
              <a16:creationId xmlns:a16="http://schemas.microsoft.com/office/drawing/2014/main" id="{00000000-0008-0000-0300-00001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0" name="Picture 34" descr="LogoOnLight">
          <a:extLst>
            <a:ext uri="{FF2B5EF4-FFF2-40B4-BE49-F238E27FC236}">
              <a16:creationId xmlns:a16="http://schemas.microsoft.com/office/drawing/2014/main" id="{00000000-0008-0000-0300-00001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1" name="Picture 34" descr="LogoOnLight">
          <a:extLst>
            <a:ext uri="{FF2B5EF4-FFF2-40B4-BE49-F238E27FC236}">
              <a16:creationId xmlns:a16="http://schemas.microsoft.com/office/drawing/2014/main" id="{00000000-0008-0000-0300-00001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2" name="Picture 34" descr="LogoOnLight">
          <a:extLst>
            <a:ext uri="{FF2B5EF4-FFF2-40B4-BE49-F238E27FC236}">
              <a16:creationId xmlns:a16="http://schemas.microsoft.com/office/drawing/2014/main" id="{00000000-0008-0000-0300-00001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3" name="Picture 34" descr="LogoOnLight">
          <a:extLst>
            <a:ext uri="{FF2B5EF4-FFF2-40B4-BE49-F238E27FC236}">
              <a16:creationId xmlns:a16="http://schemas.microsoft.com/office/drawing/2014/main" id="{00000000-0008-0000-0300-00001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4" name="Picture 34" descr="LogoOnLight">
          <a:extLst>
            <a:ext uri="{FF2B5EF4-FFF2-40B4-BE49-F238E27FC236}">
              <a16:creationId xmlns:a16="http://schemas.microsoft.com/office/drawing/2014/main" id="{00000000-0008-0000-0300-00002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5" name="Picture 34" descr="LogoOnLight">
          <a:extLst>
            <a:ext uri="{FF2B5EF4-FFF2-40B4-BE49-F238E27FC236}">
              <a16:creationId xmlns:a16="http://schemas.microsoft.com/office/drawing/2014/main" id="{00000000-0008-0000-0300-00002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6" name="Picture 34" descr="LogoOnLight">
          <a:extLst>
            <a:ext uri="{FF2B5EF4-FFF2-40B4-BE49-F238E27FC236}">
              <a16:creationId xmlns:a16="http://schemas.microsoft.com/office/drawing/2014/main" id="{00000000-0008-0000-0300-00002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7" name="Picture 34" descr="LogoOnLight">
          <a:extLst>
            <a:ext uri="{FF2B5EF4-FFF2-40B4-BE49-F238E27FC236}">
              <a16:creationId xmlns:a16="http://schemas.microsoft.com/office/drawing/2014/main" id="{00000000-0008-0000-0300-00002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8" name="Picture 34" descr="LogoOnLight">
          <a:extLst>
            <a:ext uri="{FF2B5EF4-FFF2-40B4-BE49-F238E27FC236}">
              <a16:creationId xmlns:a16="http://schemas.microsoft.com/office/drawing/2014/main" id="{00000000-0008-0000-0300-00002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29" name="Picture 34" descr="LogoOnLight">
          <a:extLst>
            <a:ext uri="{FF2B5EF4-FFF2-40B4-BE49-F238E27FC236}">
              <a16:creationId xmlns:a16="http://schemas.microsoft.com/office/drawing/2014/main" id="{00000000-0008-0000-0300-00002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30" name="Picture 34" descr="LogoOnLight">
          <a:extLst>
            <a:ext uri="{FF2B5EF4-FFF2-40B4-BE49-F238E27FC236}">
              <a16:creationId xmlns:a16="http://schemas.microsoft.com/office/drawing/2014/main" id="{00000000-0008-0000-0300-00002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31" name="Picture 34" descr="LogoOnLight">
          <a:extLst>
            <a:ext uri="{FF2B5EF4-FFF2-40B4-BE49-F238E27FC236}">
              <a16:creationId xmlns:a16="http://schemas.microsoft.com/office/drawing/2014/main" id="{00000000-0008-0000-0300-00002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32" name="Picture 34" descr="LogoOnLight">
          <a:extLst>
            <a:ext uri="{FF2B5EF4-FFF2-40B4-BE49-F238E27FC236}">
              <a16:creationId xmlns:a16="http://schemas.microsoft.com/office/drawing/2014/main" id="{00000000-0008-0000-0300-00002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33" name="Picture 34" descr="LogoOnLight">
          <a:extLst>
            <a:ext uri="{FF2B5EF4-FFF2-40B4-BE49-F238E27FC236}">
              <a16:creationId xmlns:a16="http://schemas.microsoft.com/office/drawing/2014/main" id="{00000000-0008-0000-0300-00002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34" name="Picture 34" descr="LogoOnLight">
          <a:extLst>
            <a:ext uri="{FF2B5EF4-FFF2-40B4-BE49-F238E27FC236}">
              <a16:creationId xmlns:a16="http://schemas.microsoft.com/office/drawing/2014/main" id="{00000000-0008-0000-0300-00002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35" name="Picture 34" descr="LogoOnLight">
          <a:extLst>
            <a:ext uri="{FF2B5EF4-FFF2-40B4-BE49-F238E27FC236}">
              <a16:creationId xmlns:a16="http://schemas.microsoft.com/office/drawing/2014/main" id="{00000000-0008-0000-0300-00002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36" name="Picture 34" descr="LogoOnLight">
          <a:extLst>
            <a:ext uri="{FF2B5EF4-FFF2-40B4-BE49-F238E27FC236}">
              <a16:creationId xmlns:a16="http://schemas.microsoft.com/office/drawing/2014/main" id="{00000000-0008-0000-0300-00002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37" name="Picture 34" descr="LogoOnLight">
          <a:extLst>
            <a:ext uri="{FF2B5EF4-FFF2-40B4-BE49-F238E27FC236}">
              <a16:creationId xmlns:a16="http://schemas.microsoft.com/office/drawing/2014/main" id="{00000000-0008-0000-0300-00002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38" name="Picture 34" descr="LogoOnLight">
          <a:extLst>
            <a:ext uri="{FF2B5EF4-FFF2-40B4-BE49-F238E27FC236}">
              <a16:creationId xmlns:a16="http://schemas.microsoft.com/office/drawing/2014/main" id="{00000000-0008-0000-0300-00002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39" name="Picture 34" descr="LogoOnLight">
          <a:extLst>
            <a:ext uri="{FF2B5EF4-FFF2-40B4-BE49-F238E27FC236}">
              <a16:creationId xmlns:a16="http://schemas.microsoft.com/office/drawing/2014/main" id="{00000000-0008-0000-0300-00002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40" name="Picture 34" descr="LogoOnLight">
          <a:extLst>
            <a:ext uri="{FF2B5EF4-FFF2-40B4-BE49-F238E27FC236}">
              <a16:creationId xmlns:a16="http://schemas.microsoft.com/office/drawing/2014/main" id="{00000000-0008-0000-0300-00003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41" name="Picture 34" descr="LogoOnLight">
          <a:extLst>
            <a:ext uri="{FF2B5EF4-FFF2-40B4-BE49-F238E27FC236}">
              <a16:creationId xmlns:a16="http://schemas.microsoft.com/office/drawing/2014/main" id="{00000000-0008-0000-0300-00003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42" name="Picture 34" descr="LogoOnLight">
          <a:extLst>
            <a:ext uri="{FF2B5EF4-FFF2-40B4-BE49-F238E27FC236}">
              <a16:creationId xmlns:a16="http://schemas.microsoft.com/office/drawing/2014/main" id="{00000000-0008-0000-0300-00003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43" name="Picture 34" descr="LogoOnLight">
          <a:extLst>
            <a:ext uri="{FF2B5EF4-FFF2-40B4-BE49-F238E27FC236}">
              <a16:creationId xmlns:a16="http://schemas.microsoft.com/office/drawing/2014/main" id="{00000000-0008-0000-0300-00003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44" name="Picture 34" descr="LogoOnLight">
          <a:extLst>
            <a:ext uri="{FF2B5EF4-FFF2-40B4-BE49-F238E27FC236}">
              <a16:creationId xmlns:a16="http://schemas.microsoft.com/office/drawing/2014/main" id="{00000000-0008-0000-0300-00003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45" name="Picture 34" descr="LogoOnLight">
          <a:extLst>
            <a:ext uri="{FF2B5EF4-FFF2-40B4-BE49-F238E27FC236}">
              <a16:creationId xmlns:a16="http://schemas.microsoft.com/office/drawing/2014/main" id="{00000000-0008-0000-0300-00003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46" name="Picture 34" descr="LogoOnLight">
          <a:extLst>
            <a:ext uri="{FF2B5EF4-FFF2-40B4-BE49-F238E27FC236}">
              <a16:creationId xmlns:a16="http://schemas.microsoft.com/office/drawing/2014/main" id="{00000000-0008-0000-0300-00003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47" name="Picture 34" descr="LogoOnLight">
          <a:extLst>
            <a:ext uri="{FF2B5EF4-FFF2-40B4-BE49-F238E27FC236}">
              <a16:creationId xmlns:a16="http://schemas.microsoft.com/office/drawing/2014/main" id="{00000000-0008-0000-0300-00003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48" name="Picture 34" descr="LogoOnLight">
          <a:extLst>
            <a:ext uri="{FF2B5EF4-FFF2-40B4-BE49-F238E27FC236}">
              <a16:creationId xmlns:a16="http://schemas.microsoft.com/office/drawing/2014/main" id="{00000000-0008-0000-0300-00003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49" name="Picture 34" descr="LogoOnLight">
          <a:extLst>
            <a:ext uri="{FF2B5EF4-FFF2-40B4-BE49-F238E27FC236}">
              <a16:creationId xmlns:a16="http://schemas.microsoft.com/office/drawing/2014/main" id="{00000000-0008-0000-0300-00003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50" name="Picture 34" descr="LogoOnLight">
          <a:extLst>
            <a:ext uri="{FF2B5EF4-FFF2-40B4-BE49-F238E27FC236}">
              <a16:creationId xmlns:a16="http://schemas.microsoft.com/office/drawing/2014/main" id="{00000000-0008-0000-0300-00003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51" name="Picture 34" descr="LogoOnLight">
          <a:extLst>
            <a:ext uri="{FF2B5EF4-FFF2-40B4-BE49-F238E27FC236}">
              <a16:creationId xmlns:a16="http://schemas.microsoft.com/office/drawing/2014/main" id="{00000000-0008-0000-0300-00003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52" name="Picture 34" descr="LogoOnLight">
          <a:extLst>
            <a:ext uri="{FF2B5EF4-FFF2-40B4-BE49-F238E27FC236}">
              <a16:creationId xmlns:a16="http://schemas.microsoft.com/office/drawing/2014/main" id="{00000000-0008-0000-0300-00003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53" name="Picture 34" descr="LogoOnLight">
          <a:extLst>
            <a:ext uri="{FF2B5EF4-FFF2-40B4-BE49-F238E27FC236}">
              <a16:creationId xmlns:a16="http://schemas.microsoft.com/office/drawing/2014/main" id="{00000000-0008-0000-0300-00003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54" name="Picture 34" descr="LogoOnLight">
          <a:extLst>
            <a:ext uri="{FF2B5EF4-FFF2-40B4-BE49-F238E27FC236}">
              <a16:creationId xmlns:a16="http://schemas.microsoft.com/office/drawing/2014/main" id="{00000000-0008-0000-0300-00003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55" name="Picture 34" descr="LogoOnLight">
          <a:extLst>
            <a:ext uri="{FF2B5EF4-FFF2-40B4-BE49-F238E27FC236}">
              <a16:creationId xmlns:a16="http://schemas.microsoft.com/office/drawing/2014/main" id="{00000000-0008-0000-0300-00003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56" name="Picture 34" descr="LogoOnLight">
          <a:extLst>
            <a:ext uri="{FF2B5EF4-FFF2-40B4-BE49-F238E27FC236}">
              <a16:creationId xmlns:a16="http://schemas.microsoft.com/office/drawing/2014/main" id="{00000000-0008-0000-0300-00004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57" name="Picture 34" descr="LogoOnLight">
          <a:extLst>
            <a:ext uri="{FF2B5EF4-FFF2-40B4-BE49-F238E27FC236}">
              <a16:creationId xmlns:a16="http://schemas.microsoft.com/office/drawing/2014/main" id="{00000000-0008-0000-0300-00004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58" name="Picture 34" descr="LogoOnLight">
          <a:extLst>
            <a:ext uri="{FF2B5EF4-FFF2-40B4-BE49-F238E27FC236}">
              <a16:creationId xmlns:a16="http://schemas.microsoft.com/office/drawing/2014/main" id="{00000000-0008-0000-0300-00004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59" name="Picture 34" descr="LogoOnLight">
          <a:extLst>
            <a:ext uri="{FF2B5EF4-FFF2-40B4-BE49-F238E27FC236}">
              <a16:creationId xmlns:a16="http://schemas.microsoft.com/office/drawing/2014/main" id="{00000000-0008-0000-0300-00004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60" name="Picture 34" descr="LogoOnLight">
          <a:extLst>
            <a:ext uri="{FF2B5EF4-FFF2-40B4-BE49-F238E27FC236}">
              <a16:creationId xmlns:a16="http://schemas.microsoft.com/office/drawing/2014/main" id="{00000000-0008-0000-0300-00004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61" name="Picture 34" descr="LogoOnLight">
          <a:extLst>
            <a:ext uri="{FF2B5EF4-FFF2-40B4-BE49-F238E27FC236}">
              <a16:creationId xmlns:a16="http://schemas.microsoft.com/office/drawing/2014/main" id="{00000000-0008-0000-0300-00004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62" name="Picture 34" descr="LogoOnLight">
          <a:extLst>
            <a:ext uri="{FF2B5EF4-FFF2-40B4-BE49-F238E27FC236}">
              <a16:creationId xmlns:a16="http://schemas.microsoft.com/office/drawing/2014/main" id="{00000000-0008-0000-0300-00004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63" name="Picture 34" descr="LogoOnLight">
          <a:extLst>
            <a:ext uri="{FF2B5EF4-FFF2-40B4-BE49-F238E27FC236}">
              <a16:creationId xmlns:a16="http://schemas.microsoft.com/office/drawing/2014/main" id="{00000000-0008-0000-0300-00004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64" name="Picture 34" descr="LogoOnLight">
          <a:extLst>
            <a:ext uri="{FF2B5EF4-FFF2-40B4-BE49-F238E27FC236}">
              <a16:creationId xmlns:a16="http://schemas.microsoft.com/office/drawing/2014/main" id="{00000000-0008-0000-0300-00004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65" name="Picture 34" descr="LogoOnLight">
          <a:extLst>
            <a:ext uri="{FF2B5EF4-FFF2-40B4-BE49-F238E27FC236}">
              <a16:creationId xmlns:a16="http://schemas.microsoft.com/office/drawing/2014/main" id="{00000000-0008-0000-0300-00004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66" name="Picture 34" descr="LogoOnLight">
          <a:extLst>
            <a:ext uri="{FF2B5EF4-FFF2-40B4-BE49-F238E27FC236}">
              <a16:creationId xmlns:a16="http://schemas.microsoft.com/office/drawing/2014/main" id="{00000000-0008-0000-0300-00004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67" name="Picture 34" descr="LogoOnLight">
          <a:extLst>
            <a:ext uri="{FF2B5EF4-FFF2-40B4-BE49-F238E27FC236}">
              <a16:creationId xmlns:a16="http://schemas.microsoft.com/office/drawing/2014/main" id="{00000000-0008-0000-0300-00004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68" name="Picture 34" descr="LogoOnLight">
          <a:extLst>
            <a:ext uri="{FF2B5EF4-FFF2-40B4-BE49-F238E27FC236}">
              <a16:creationId xmlns:a16="http://schemas.microsoft.com/office/drawing/2014/main" id="{00000000-0008-0000-0300-00004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69" name="Picture 34" descr="LogoOnLight">
          <a:extLst>
            <a:ext uri="{FF2B5EF4-FFF2-40B4-BE49-F238E27FC236}">
              <a16:creationId xmlns:a16="http://schemas.microsoft.com/office/drawing/2014/main" id="{00000000-0008-0000-0300-00004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70" name="Picture 34" descr="LogoOnLight">
          <a:extLst>
            <a:ext uri="{FF2B5EF4-FFF2-40B4-BE49-F238E27FC236}">
              <a16:creationId xmlns:a16="http://schemas.microsoft.com/office/drawing/2014/main" id="{00000000-0008-0000-0300-00004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71" name="Picture 34" descr="LogoOnLight">
          <a:extLst>
            <a:ext uri="{FF2B5EF4-FFF2-40B4-BE49-F238E27FC236}">
              <a16:creationId xmlns:a16="http://schemas.microsoft.com/office/drawing/2014/main" id="{00000000-0008-0000-0300-00004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72" name="Picture 34" descr="LogoOnLight">
          <a:extLst>
            <a:ext uri="{FF2B5EF4-FFF2-40B4-BE49-F238E27FC236}">
              <a16:creationId xmlns:a16="http://schemas.microsoft.com/office/drawing/2014/main" id="{00000000-0008-0000-0300-00005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73" name="Picture 34" descr="LogoOnLight">
          <a:extLst>
            <a:ext uri="{FF2B5EF4-FFF2-40B4-BE49-F238E27FC236}">
              <a16:creationId xmlns:a16="http://schemas.microsoft.com/office/drawing/2014/main" id="{00000000-0008-0000-0300-00005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74" name="Picture 34" descr="LogoOnLight">
          <a:extLst>
            <a:ext uri="{FF2B5EF4-FFF2-40B4-BE49-F238E27FC236}">
              <a16:creationId xmlns:a16="http://schemas.microsoft.com/office/drawing/2014/main" id="{00000000-0008-0000-0300-00005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75" name="Picture 34" descr="LogoOnLight">
          <a:extLst>
            <a:ext uri="{FF2B5EF4-FFF2-40B4-BE49-F238E27FC236}">
              <a16:creationId xmlns:a16="http://schemas.microsoft.com/office/drawing/2014/main" id="{00000000-0008-0000-0300-00005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76" name="Picture 34" descr="LogoOnLight">
          <a:extLst>
            <a:ext uri="{FF2B5EF4-FFF2-40B4-BE49-F238E27FC236}">
              <a16:creationId xmlns:a16="http://schemas.microsoft.com/office/drawing/2014/main" id="{00000000-0008-0000-0300-00005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77" name="Picture 34" descr="LogoOnLight">
          <a:extLst>
            <a:ext uri="{FF2B5EF4-FFF2-40B4-BE49-F238E27FC236}">
              <a16:creationId xmlns:a16="http://schemas.microsoft.com/office/drawing/2014/main" id="{00000000-0008-0000-0300-00005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78" name="Picture 34" descr="LogoOnLight">
          <a:extLst>
            <a:ext uri="{FF2B5EF4-FFF2-40B4-BE49-F238E27FC236}">
              <a16:creationId xmlns:a16="http://schemas.microsoft.com/office/drawing/2014/main" id="{00000000-0008-0000-0300-00005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79" name="Picture 34" descr="LogoOnLight">
          <a:extLst>
            <a:ext uri="{FF2B5EF4-FFF2-40B4-BE49-F238E27FC236}">
              <a16:creationId xmlns:a16="http://schemas.microsoft.com/office/drawing/2014/main" id="{00000000-0008-0000-0300-00005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80" name="Picture 34" descr="LogoOnLight">
          <a:extLst>
            <a:ext uri="{FF2B5EF4-FFF2-40B4-BE49-F238E27FC236}">
              <a16:creationId xmlns:a16="http://schemas.microsoft.com/office/drawing/2014/main" id="{00000000-0008-0000-0300-00005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81" name="Picture 34" descr="LogoOnLight">
          <a:extLst>
            <a:ext uri="{FF2B5EF4-FFF2-40B4-BE49-F238E27FC236}">
              <a16:creationId xmlns:a16="http://schemas.microsoft.com/office/drawing/2014/main" id="{00000000-0008-0000-0300-00005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82" name="Picture 34" descr="LogoOnLight">
          <a:extLst>
            <a:ext uri="{FF2B5EF4-FFF2-40B4-BE49-F238E27FC236}">
              <a16:creationId xmlns:a16="http://schemas.microsoft.com/office/drawing/2014/main" id="{00000000-0008-0000-0300-00005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201</xdr:row>
      <xdr:rowOff>0</xdr:rowOff>
    </xdr:from>
    <xdr:ext cx="0" cy="1123950"/>
    <xdr:pic>
      <xdr:nvPicPr>
        <xdr:cNvPr id="1883" name="Picture 34" descr="LogoOnLight">
          <a:extLst>
            <a:ext uri="{FF2B5EF4-FFF2-40B4-BE49-F238E27FC236}">
              <a16:creationId xmlns:a16="http://schemas.microsoft.com/office/drawing/2014/main" id="{00000000-0008-0000-0300-00005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84" name="Picture 34" descr="LogoOnLight">
          <a:extLst>
            <a:ext uri="{FF2B5EF4-FFF2-40B4-BE49-F238E27FC236}">
              <a16:creationId xmlns:a16="http://schemas.microsoft.com/office/drawing/2014/main" id="{00000000-0008-0000-0300-00005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85" name="Picture 34" descr="LogoOnLight">
          <a:extLst>
            <a:ext uri="{FF2B5EF4-FFF2-40B4-BE49-F238E27FC236}">
              <a16:creationId xmlns:a16="http://schemas.microsoft.com/office/drawing/2014/main" id="{00000000-0008-0000-0300-00005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86" name="Picture 34" descr="LogoOnLight">
          <a:extLst>
            <a:ext uri="{FF2B5EF4-FFF2-40B4-BE49-F238E27FC236}">
              <a16:creationId xmlns:a16="http://schemas.microsoft.com/office/drawing/2014/main" id="{00000000-0008-0000-0300-00005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87" name="Picture 34" descr="LogoOnLight">
          <a:extLst>
            <a:ext uri="{FF2B5EF4-FFF2-40B4-BE49-F238E27FC236}">
              <a16:creationId xmlns:a16="http://schemas.microsoft.com/office/drawing/2014/main" id="{00000000-0008-0000-0300-00005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88" name="Picture 34" descr="LogoOnLight">
          <a:extLst>
            <a:ext uri="{FF2B5EF4-FFF2-40B4-BE49-F238E27FC236}">
              <a16:creationId xmlns:a16="http://schemas.microsoft.com/office/drawing/2014/main" id="{00000000-0008-0000-0300-00006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89" name="Picture 34" descr="LogoOnLight">
          <a:extLst>
            <a:ext uri="{FF2B5EF4-FFF2-40B4-BE49-F238E27FC236}">
              <a16:creationId xmlns:a16="http://schemas.microsoft.com/office/drawing/2014/main" id="{00000000-0008-0000-0300-00006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90" name="Picture 34" descr="LogoOnLight">
          <a:extLst>
            <a:ext uri="{FF2B5EF4-FFF2-40B4-BE49-F238E27FC236}">
              <a16:creationId xmlns:a16="http://schemas.microsoft.com/office/drawing/2014/main" id="{00000000-0008-0000-0300-00006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91" name="Picture 34" descr="LogoOnLight">
          <a:extLst>
            <a:ext uri="{FF2B5EF4-FFF2-40B4-BE49-F238E27FC236}">
              <a16:creationId xmlns:a16="http://schemas.microsoft.com/office/drawing/2014/main" id="{00000000-0008-0000-0300-00006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201</xdr:row>
      <xdr:rowOff>0</xdr:rowOff>
    </xdr:from>
    <xdr:ext cx="0" cy="1123950"/>
    <xdr:pic>
      <xdr:nvPicPr>
        <xdr:cNvPr id="1892" name="Picture 34" descr="LogoOnLight">
          <a:extLst>
            <a:ext uri="{FF2B5EF4-FFF2-40B4-BE49-F238E27FC236}">
              <a16:creationId xmlns:a16="http://schemas.microsoft.com/office/drawing/2014/main" id="{00000000-0008-0000-0300-00006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893" name="Picture 34" descr="LogoOnLight">
          <a:extLst>
            <a:ext uri="{FF2B5EF4-FFF2-40B4-BE49-F238E27FC236}">
              <a16:creationId xmlns:a16="http://schemas.microsoft.com/office/drawing/2014/main" id="{00000000-0008-0000-0300-00006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894" name="Picture 34" descr="LogoOnLight">
          <a:extLst>
            <a:ext uri="{FF2B5EF4-FFF2-40B4-BE49-F238E27FC236}">
              <a16:creationId xmlns:a16="http://schemas.microsoft.com/office/drawing/2014/main" id="{00000000-0008-0000-0300-00006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895" name="Picture 34" descr="LogoOnLight">
          <a:extLst>
            <a:ext uri="{FF2B5EF4-FFF2-40B4-BE49-F238E27FC236}">
              <a16:creationId xmlns:a16="http://schemas.microsoft.com/office/drawing/2014/main" id="{00000000-0008-0000-0300-00006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213</xdr:row>
      <xdr:rowOff>133350</xdr:rowOff>
    </xdr:from>
    <xdr:ext cx="0" cy="1123950"/>
    <xdr:pic>
      <xdr:nvPicPr>
        <xdr:cNvPr id="1896" name="Picture 34" descr="LogoOnLight">
          <a:extLst>
            <a:ext uri="{FF2B5EF4-FFF2-40B4-BE49-F238E27FC236}">
              <a16:creationId xmlns:a16="http://schemas.microsoft.com/office/drawing/2014/main" id="{00000000-0008-0000-0300-00006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897" name="Picture 34" descr="LogoOnLight">
          <a:extLst>
            <a:ext uri="{FF2B5EF4-FFF2-40B4-BE49-F238E27FC236}">
              <a16:creationId xmlns:a16="http://schemas.microsoft.com/office/drawing/2014/main" id="{00000000-0008-0000-0300-00006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898" name="Picture 34" descr="LogoOnLight">
          <a:extLst>
            <a:ext uri="{FF2B5EF4-FFF2-40B4-BE49-F238E27FC236}">
              <a16:creationId xmlns:a16="http://schemas.microsoft.com/office/drawing/2014/main" id="{00000000-0008-0000-0300-00006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899" name="Picture 34" descr="LogoOnLight">
          <a:extLst>
            <a:ext uri="{FF2B5EF4-FFF2-40B4-BE49-F238E27FC236}">
              <a16:creationId xmlns:a16="http://schemas.microsoft.com/office/drawing/2014/main" id="{00000000-0008-0000-0300-00006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900" name="Picture 34" descr="LogoOnLight">
          <a:extLst>
            <a:ext uri="{FF2B5EF4-FFF2-40B4-BE49-F238E27FC236}">
              <a16:creationId xmlns:a16="http://schemas.microsoft.com/office/drawing/2014/main" id="{00000000-0008-0000-0300-00006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901" name="Picture 34" descr="LogoOnLight">
          <a:extLst>
            <a:ext uri="{FF2B5EF4-FFF2-40B4-BE49-F238E27FC236}">
              <a16:creationId xmlns:a16="http://schemas.microsoft.com/office/drawing/2014/main" id="{00000000-0008-0000-0300-00006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902" name="Picture 34" descr="LogoOnLight">
          <a:extLst>
            <a:ext uri="{FF2B5EF4-FFF2-40B4-BE49-F238E27FC236}">
              <a16:creationId xmlns:a16="http://schemas.microsoft.com/office/drawing/2014/main" id="{00000000-0008-0000-0300-00006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903" name="Picture 34" descr="LogoOnLight">
          <a:extLst>
            <a:ext uri="{FF2B5EF4-FFF2-40B4-BE49-F238E27FC236}">
              <a16:creationId xmlns:a16="http://schemas.microsoft.com/office/drawing/2014/main" id="{00000000-0008-0000-0300-00006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904" name="Picture 34" descr="LogoOnLight">
          <a:extLst>
            <a:ext uri="{FF2B5EF4-FFF2-40B4-BE49-F238E27FC236}">
              <a16:creationId xmlns:a16="http://schemas.microsoft.com/office/drawing/2014/main" id="{00000000-0008-0000-0300-00007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1905" name="Picture 34" descr="LogoOnLight">
          <a:extLst>
            <a:ext uri="{FF2B5EF4-FFF2-40B4-BE49-F238E27FC236}">
              <a16:creationId xmlns:a16="http://schemas.microsoft.com/office/drawing/2014/main" id="{00000000-0008-0000-0300-00007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06" name="Picture 34" descr="LogoOnLight">
          <a:extLst>
            <a:ext uri="{FF2B5EF4-FFF2-40B4-BE49-F238E27FC236}">
              <a16:creationId xmlns:a16="http://schemas.microsoft.com/office/drawing/2014/main" id="{00000000-0008-0000-0300-00007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07" name="Picture 34" descr="LogoOnLight">
          <a:extLst>
            <a:ext uri="{FF2B5EF4-FFF2-40B4-BE49-F238E27FC236}">
              <a16:creationId xmlns:a16="http://schemas.microsoft.com/office/drawing/2014/main" id="{00000000-0008-0000-0300-00007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08" name="Picture 34" descr="LogoOnLight">
          <a:extLst>
            <a:ext uri="{FF2B5EF4-FFF2-40B4-BE49-F238E27FC236}">
              <a16:creationId xmlns:a16="http://schemas.microsoft.com/office/drawing/2014/main" id="{00000000-0008-0000-0300-00007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09" name="Picture 34" descr="LogoOnLight">
          <a:extLst>
            <a:ext uri="{FF2B5EF4-FFF2-40B4-BE49-F238E27FC236}">
              <a16:creationId xmlns:a16="http://schemas.microsoft.com/office/drawing/2014/main" id="{00000000-0008-0000-0300-00007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10" name="Picture 34" descr="LogoOnLight">
          <a:extLst>
            <a:ext uri="{FF2B5EF4-FFF2-40B4-BE49-F238E27FC236}">
              <a16:creationId xmlns:a16="http://schemas.microsoft.com/office/drawing/2014/main" id="{00000000-0008-0000-0300-00007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11" name="Picture 34" descr="LogoOnLight">
          <a:extLst>
            <a:ext uri="{FF2B5EF4-FFF2-40B4-BE49-F238E27FC236}">
              <a16:creationId xmlns:a16="http://schemas.microsoft.com/office/drawing/2014/main" id="{00000000-0008-0000-0300-00007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12" name="Picture 34" descr="LogoOnLight">
          <a:extLst>
            <a:ext uri="{FF2B5EF4-FFF2-40B4-BE49-F238E27FC236}">
              <a16:creationId xmlns:a16="http://schemas.microsoft.com/office/drawing/2014/main" id="{00000000-0008-0000-0300-00007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13" name="Picture 34" descr="LogoOnLight">
          <a:extLst>
            <a:ext uri="{FF2B5EF4-FFF2-40B4-BE49-F238E27FC236}">
              <a16:creationId xmlns:a16="http://schemas.microsoft.com/office/drawing/2014/main" id="{00000000-0008-0000-0300-00007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14" name="Picture 34" descr="LogoOnLight">
          <a:extLst>
            <a:ext uri="{FF2B5EF4-FFF2-40B4-BE49-F238E27FC236}">
              <a16:creationId xmlns:a16="http://schemas.microsoft.com/office/drawing/2014/main" id="{00000000-0008-0000-0300-00007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15" name="Picture 34" descr="LogoOnLight">
          <a:extLst>
            <a:ext uri="{FF2B5EF4-FFF2-40B4-BE49-F238E27FC236}">
              <a16:creationId xmlns:a16="http://schemas.microsoft.com/office/drawing/2014/main" id="{00000000-0008-0000-0300-00007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16" name="Picture 34" descr="LogoOnLight">
          <a:extLst>
            <a:ext uri="{FF2B5EF4-FFF2-40B4-BE49-F238E27FC236}">
              <a16:creationId xmlns:a16="http://schemas.microsoft.com/office/drawing/2014/main" id="{00000000-0008-0000-0300-00007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133350</xdr:rowOff>
    </xdr:from>
    <xdr:ext cx="0" cy="1123950"/>
    <xdr:pic>
      <xdr:nvPicPr>
        <xdr:cNvPr id="1917" name="Picture 34" descr="LogoOnLight">
          <a:extLst>
            <a:ext uri="{FF2B5EF4-FFF2-40B4-BE49-F238E27FC236}">
              <a16:creationId xmlns:a16="http://schemas.microsoft.com/office/drawing/2014/main" id="{00000000-0008-0000-0300-00007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18" name="Picture 34" descr="LogoOnLight">
          <a:extLst>
            <a:ext uri="{FF2B5EF4-FFF2-40B4-BE49-F238E27FC236}">
              <a16:creationId xmlns:a16="http://schemas.microsoft.com/office/drawing/2014/main" id="{00000000-0008-0000-0300-00007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19" name="Picture 34" descr="LogoOnLight">
          <a:extLst>
            <a:ext uri="{FF2B5EF4-FFF2-40B4-BE49-F238E27FC236}">
              <a16:creationId xmlns:a16="http://schemas.microsoft.com/office/drawing/2014/main" id="{00000000-0008-0000-0300-00007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20" name="Picture 34" descr="LogoOnLight">
          <a:extLst>
            <a:ext uri="{FF2B5EF4-FFF2-40B4-BE49-F238E27FC236}">
              <a16:creationId xmlns:a16="http://schemas.microsoft.com/office/drawing/2014/main" id="{00000000-0008-0000-0300-00008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1921" name="Picture 34" descr="LogoOnLight">
          <a:extLst>
            <a:ext uri="{FF2B5EF4-FFF2-40B4-BE49-F238E27FC236}">
              <a16:creationId xmlns:a16="http://schemas.microsoft.com/office/drawing/2014/main" id="{00000000-0008-0000-0300-00008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22" name="Picture 34" descr="LogoOnLight">
          <a:extLst>
            <a:ext uri="{FF2B5EF4-FFF2-40B4-BE49-F238E27FC236}">
              <a16:creationId xmlns:a16="http://schemas.microsoft.com/office/drawing/2014/main" id="{00000000-0008-0000-0300-00008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23" name="Picture 34" descr="LogoOnLight">
          <a:extLst>
            <a:ext uri="{FF2B5EF4-FFF2-40B4-BE49-F238E27FC236}">
              <a16:creationId xmlns:a16="http://schemas.microsoft.com/office/drawing/2014/main" id="{00000000-0008-0000-0300-00008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24" name="Picture 34" descr="LogoOnLight">
          <a:extLst>
            <a:ext uri="{FF2B5EF4-FFF2-40B4-BE49-F238E27FC236}">
              <a16:creationId xmlns:a16="http://schemas.microsoft.com/office/drawing/2014/main" id="{00000000-0008-0000-0300-00008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25" name="Picture 34" descr="LogoOnLight">
          <a:extLst>
            <a:ext uri="{FF2B5EF4-FFF2-40B4-BE49-F238E27FC236}">
              <a16:creationId xmlns:a16="http://schemas.microsoft.com/office/drawing/2014/main" id="{00000000-0008-0000-0300-00008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26" name="Picture 34" descr="LogoOnLight">
          <a:extLst>
            <a:ext uri="{FF2B5EF4-FFF2-40B4-BE49-F238E27FC236}">
              <a16:creationId xmlns:a16="http://schemas.microsoft.com/office/drawing/2014/main" id="{00000000-0008-0000-0300-00008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27" name="Picture 34" descr="LogoOnLight">
          <a:extLst>
            <a:ext uri="{FF2B5EF4-FFF2-40B4-BE49-F238E27FC236}">
              <a16:creationId xmlns:a16="http://schemas.microsoft.com/office/drawing/2014/main" id="{00000000-0008-0000-0300-00008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28" name="Picture 34" descr="LogoOnLight">
          <a:extLst>
            <a:ext uri="{FF2B5EF4-FFF2-40B4-BE49-F238E27FC236}">
              <a16:creationId xmlns:a16="http://schemas.microsoft.com/office/drawing/2014/main" id="{00000000-0008-0000-0300-00008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29" name="Picture 34" descr="LogoOnLight">
          <a:extLst>
            <a:ext uri="{FF2B5EF4-FFF2-40B4-BE49-F238E27FC236}">
              <a16:creationId xmlns:a16="http://schemas.microsoft.com/office/drawing/2014/main" id="{00000000-0008-0000-0300-00008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30" name="Picture 34" descr="LogoOnLight">
          <a:extLst>
            <a:ext uri="{FF2B5EF4-FFF2-40B4-BE49-F238E27FC236}">
              <a16:creationId xmlns:a16="http://schemas.microsoft.com/office/drawing/2014/main" id="{00000000-0008-0000-0300-00008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31" name="Picture 34" descr="LogoOnLight">
          <a:extLst>
            <a:ext uri="{FF2B5EF4-FFF2-40B4-BE49-F238E27FC236}">
              <a16:creationId xmlns:a16="http://schemas.microsoft.com/office/drawing/2014/main" id="{00000000-0008-0000-0300-00008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32" name="Picture 34" descr="LogoOnLight">
          <a:extLst>
            <a:ext uri="{FF2B5EF4-FFF2-40B4-BE49-F238E27FC236}">
              <a16:creationId xmlns:a16="http://schemas.microsoft.com/office/drawing/2014/main" id="{00000000-0008-0000-0300-00008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33" name="Picture 34" descr="LogoOnLight">
          <a:extLst>
            <a:ext uri="{FF2B5EF4-FFF2-40B4-BE49-F238E27FC236}">
              <a16:creationId xmlns:a16="http://schemas.microsoft.com/office/drawing/2014/main" id="{00000000-0008-0000-0300-00008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34" name="Picture 34" descr="LogoOnLight">
          <a:extLst>
            <a:ext uri="{FF2B5EF4-FFF2-40B4-BE49-F238E27FC236}">
              <a16:creationId xmlns:a16="http://schemas.microsoft.com/office/drawing/2014/main" id="{00000000-0008-0000-0300-00008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35" name="Picture 34" descr="LogoOnLight">
          <a:extLst>
            <a:ext uri="{FF2B5EF4-FFF2-40B4-BE49-F238E27FC236}">
              <a16:creationId xmlns:a16="http://schemas.microsoft.com/office/drawing/2014/main" id="{00000000-0008-0000-0300-00008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36" name="Picture 34" descr="LogoOnLight">
          <a:extLst>
            <a:ext uri="{FF2B5EF4-FFF2-40B4-BE49-F238E27FC236}">
              <a16:creationId xmlns:a16="http://schemas.microsoft.com/office/drawing/2014/main" id="{00000000-0008-0000-0300-00009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37" name="Picture 34" descr="LogoOnLight">
          <a:extLst>
            <a:ext uri="{FF2B5EF4-FFF2-40B4-BE49-F238E27FC236}">
              <a16:creationId xmlns:a16="http://schemas.microsoft.com/office/drawing/2014/main" id="{00000000-0008-0000-0300-00009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38" name="Picture 34" descr="LogoOnLight">
          <a:extLst>
            <a:ext uri="{FF2B5EF4-FFF2-40B4-BE49-F238E27FC236}">
              <a16:creationId xmlns:a16="http://schemas.microsoft.com/office/drawing/2014/main" id="{00000000-0008-0000-0300-00009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39" name="Picture 34" descr="LogoOnLight">
          <a:extLst>
            <a:ext uri="{FF2B5EF4-FFF2-40B4-BE49-F238E27FC236}">
              <a16:creationId xmlns:a16="http://schemas.microsoft.com/office/drawing/2014/main" id="{00000000-0008-0000-0300-00009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40" name="Picture 34" descr="LogoOnLight">
          <a:extLst>
            <a:ext uri="{FF2B5EF4-FFF2-40B4-BE49-F238E27FC236}">
              <a16:creationId xmlns:a16="http://schemas.microsoft.com/office/drawing/2014/main" id="{00000000-0008-0000-0300-00009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41" name="Picture 34" descr="LogoOnLight">
          <a:extLst>
            <a:ext uri="{FF2B5EF4-FFF2-40B4-BE49-F238E27FC236}">
              <a16:creationId xmlns:a16="http://schemas.microsoft.com/office/drawing/2014/main" id="{00000000-0008-0000-0300-00009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133350</xdr:rowOff>
    </xdr:from>
    <xdr:ext cx="0" cy="1123950"/>
    <xdr:pic>
      <xdr:nvPicPr>
        <xdr:cNvPr id="1942" name="Picture 34" descr="LogoOnLight">
          <a:extLst>
            <a:ext uri="{FF2B5EF4-FFF2-40B4-BE49-F238E27FC236}">
              <a16:creationId xmlns:a16="http://schemas.microsoft.com/office/drawing/2014/main" id="{00000000-0008-0000-0300-00009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43" name="Picture 34" descr="LogoOnLight">
          <a:extLst>
            <a:ext uri="{FF2B5EF4-FFF2-40B4-BE49-F238E27FC236}">
              <a16:creationId xmlns:a16="http://schemas.microsoft.com/office/drawing/2014/main" id="{00000000-0008-0000-0300-00009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44" name="Picture 34" descr="LogoOnLight">
          <a:extLst>
            <a:ext uri="{FF2B5EF4-FFF2-40B4-BE49-F238E27FC236}">
              <a16:creationId xmlns:a16="http://schemas.microsoft.com/office/drawing/2014/main" id="{00000000-0008-0000-0300-00009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45" name="Picture 34" descr="LogoOnLight">
          <a:extLst>
            <a:ext uri="{FF2B5EF4-FFF2-40B4-BE49-F238E27FC236}">
              <a16:creationId xmlns:a16="http://schemas.microsoft.com/office/drawing/2014/main" id="{00000000-0008-0000-0300-00009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46" name="Picture 34" descr="LogoOnLight">
          <a:extLst>
            <a:ext uri="{FF2B5EF4-FFF2-40B4-BE49-F238E27FC236}">
              <a16:creationId xmlns:a16="http://schemas.microsoft.com/office/drawing/2014/main" id="{00000000-0008-0000-0300-00009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47" name="Picture 34" descr="LogoOnLight">
          <a:extLst>
            <a:ext uri="{FF2B5EF4-FFF2-40B4-BE49-F238E27FC236}">
              <a16:creationId xmlns:a16="http://schemas.microsoft.com/office/drawing/2014/main" id="{00000000-0008-0000-0300-00009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48" name="Picture 34" descr="LogoOnLight">
          <a:extLst>
            <a:ext uri="{FF2B5EF4-FFF2-40B4-BE49-F238E27FC236}">
              <a16:creationId xmlns:a16="http://schemas.microsoft.com/office/drawing/2014/main" id="{00000000-0008-0000-0300-00009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49" name="Picture 34" descr="LogoOnLight">
          <a:extLst>
            <a:ext uri="{FF2B5EF4-FFF2-40B4-BE49-F238E27FC236}">
              <a16:creationId xmlns:a16="http://schemas.microsoft.com/office/drawing/2014/main" id="{00000000-0008-0000-0300-00009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50" name="Picture 34" descr="LogoOnLight">
          <a:extLst>
            <a:ext uri="{FF2B5EF4-FFF2-40B4-BE49-F238E27FC236}">
              <a16:creationId xmlns:a16="http://schemas.microsoft.com/office/drawing/2014/main" id="{00000000-0008-0000-0300-00009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51" name="Picture 34" descr="LogoOnLight">
          <a:extLst>
            <a:ext uri="{FF2B5EF4-FFF2-40B4-BE49-F238E27FC236}">
              <a16:creationId xmlns:a16="http://schemas.microsoft.com/office/drawing/2014/main" id="{00000000-0008-0000-0300-00009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52" name="Picture 34" descr="LogoOnLight">
          <a:extLst>
            <a:ext uri="{FF2B5EF4-FFF2-40B4-BE49-F238E27FC236}">
              <a16:creationId xmlns:a16="http://schemas.microsoft.com/office/drawing/2014/main" id="{00000000-0008-0000-0300-0000A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53" name="Picture 34" descr="LogoOnLight">
          <a:extLst>
            <a:ext uri="{FF2B5EF4-FFF2-40B4-BE49-F238E27FC236}">
              <a16:creationId xmlns:a16="http://schemas.microsoft.com/office/drawing/2014/main" id="{00000000-0008-0000-0300-0000A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217</xdr:row>
      <xdr:rowOff>0</xdr:rowOff>
    </xdr:from>
    <xdr:ext cx="0" cy="1123950"/>
    <xdr:pic>
      <xdr:nvPicPr>
        <xdr:cNvPr id="1954" name="Picture 34" descr="LogoOnLight">
          <a:extLst>
            <a:ext uri="{FF2B5EF4-FFF2-40B4-BE49-F238E27FC236}">
              <a16:creationId xmlns:a16="http://schemas.microsoft.com/office/drawing/2014/main" id="{00000000-0008-0000-0300-0000A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1955" name="Picture 34" descr="LogoOnLight">
          <a:extLst>
            <a:ext uri="{FF2B5EF4-FFF2-40B4-BE49-F238E27FC236}">
              <a16:creationId xmlns:a16="http://schemas.microsoft.com/office/drawing/2014/main" id="{00000000-0008-0000-0300-0000A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1956" name="Picture 34" descr="LogoOnLight">
          <a:extLst>
            <a:ext uri="{FF2B5EF4-FFF2-40B4-BE49-F238E27FC236}">
              <a16:creationId xmlns:a16="http://schemas.microsoft.com/office/drawing/2014/main" id="{00000000-0008-0000-0300-0000A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57" name="Picture 34" descr="LogoOnLight">
          <a:extLst>
            <a:ext uri="{FF2B5EF4-FFF2-40B4-BE49-F238E27FC236}">
              <a16:creationId xmlns:a16="http://schemas.microsoft.com/office/drawing/2014/main" id="{00000000-0008-0000-0300-0000A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58" name="Picture 34" descr="LogoOnLight">
          <a:extLst>
            <a:ext uri="{FF2B5EF4-FFF2-40B4-BE49-F238E27FC236}">
              <a16:creationId xmlns:a16="http://schemas.microsoft.com/office/drawing/2014/main" id="{00000000-0008-0000-0300-0000A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59" name="Picture 34" descr="LogoOnLight">
          <a:extLst>
            <a:ext uri="{FF2B5EF4-FFF2-40B4-BE49-F238E27FC236}">
              <a16:creationId xmlns:a16="http://schemas.microsoft.com/office/drawing/2014/main" id="{00000000-0008-0000-0300-0000A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60" name="Picture 34" descr="LogoOnLight">
          <a:extLst>
            <a:ext uri="{FF2B5EF4-FFF2-40B4-BE49-F238E27FC236}">
              <a16:creationId xmlns:a16="http://schemas.microsoft.com/office/drawing/2014/main" id="{00000000-0008-0000-0300-0000A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61" name="Picture 34" descr="LogoOnLight">
          <a:extLst>
            <a:ext uri="{FF2B5EF4-FFF2-40B4-BE49-F238E27FC236}">
              <a16:creationId xmlns:a16="http://schemas.microsoft.com/office/drawing/2014/main" id="{00000000-0008-0000-0300-0000A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62" name="Picture 34" descr="LogoOnLight">
          <a:extLst>
            <a:ext uri="{FF2B5EF4-FFF2-40B4-BE49-F238E27FC236}">
              <a16:creationId xmlns:a16="http://schemas.microsoft.com/office/drawing/2014/main" id="{00000000-0008-0000-0300-0000A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63" name="Picture 34" descr="LogoOnLight">
          <a:extLst>
            <a:ext uri="{FF2B5EF4-FFF2-40B4-BE49-F238E27FC236}">
              <a16:creationId xmlns:a16="http://schemas.microsoft.com/office/drawing/2014/main" id="{00000000-0008-0000-0300-0000A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64" name="Picture 34" descr="LogoOnLight">
          <a:extLst>
            <a:ext uri="{FF2B5EF4-FFF2-40B4-BE49-F238E27FC236}">
              <a16:creationId xmlns:a16="http://schemas.microsoft.com/office/drawing/2014/main" id="{00000000-0008-0000-0300-0000A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65" name="Picture 34" descr="LogoOnLight">
          <a:extLst>
            <a:ext uri="{FF2B5EF4-FFF2-40B4-BE49-F238E27FC236}">
              <a16:creationId xmlns:a16="http://schemas.microsoft.com/office/drawing/2014/main" id="{00000000-0008-0000-0300-0000A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66" name="Picture 34" descr="LogoOnLight">
          <a:extLst>
            <a:ext uri="{FF2B5EF4-FFF2-40B4-BE49-F238E27FC236}">
              <a16:creationId xmlns:a16="http://schemas.microsoft.com/office/drawing/2014/main" id="{00000000-0008-0000-0300-0000A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67" name="Picture 34" descr="LogoOnLight">
          <a:extLst>
            <a:ext uri="{FF2B5EF4-FFF2-40B4-BE49-F238E27FC236}">
              <a16:creationId xmlns:a16="http://schemas.microsoft.com/office/drawing/2014/main" id="{00000000-0008-0000-0300-0000A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68" name="Picture 34" descr="LogoOnLight">
          <a:extLst>
            <a:ext uri="{FF2B5EF4-FFF2-40B4-BE49-F238E27FC236}">
              <a16:creationId xmlns:a16="http://schemas.microsoft.com/office/drawing/2014/main" id="{00000000-0008-0000-0300-0000B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1969" name="Picture 34" descr="LogoOnLight">
          <a:extLst>
            <a:ext uri="{FF2B5EF4-FFF2-40B4-BE49-F238E27FC236}">
              <a16:creationId xmlns:a16="http://schemas.microsoft.com/office/drawing/2014/main" id="{00000000-0008-0000-0300-0000B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1970" name="Picture 34" descr="LogoOnLight">
          <a:extLst>
            <a:ext uri="{FF2B5EF4-FFF2-40B4-BE49-F238E27FC236}">
              <a16:creationId xmlns:a16="http://schemas.microsoft.com/office/drawing/2014/main" id="{00000000-0008-0000-0300-0000B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71" name="Picture 34" descr="LogoOnLight">
          <a:extLst>
            <a:ext uri="{FF2B5EF4-FFF2-40B4-BE49-F238E27FC236}">
              <a16:creationId xmlns:a16="http://schemas.microsoft.com/office/drawing/2014/main" id="{00000000-0008-0000-0300-0000B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72" name="Picture 34" descr="LogoOnLight">
          <a:extLst>
            <a:ext uri="{FF2B5EF4-FFF2-40B4-BE49-F238E27FC236}">
              <a16:creationId xmlns:a16="http://schemas.microsoft.com/office/drawing/2014/main" id="{00000000-0008-0000-0300-0000B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73" name="Picture 34" descr="LogoOnLight">
          <a:extLst>
            <a:ext uri="{FF2B5EF4-FFF2-40B4-BE49-F238E27FC236}">
              <a16:creationId xmlns:a16="http://schemas.microsoft.com/office/drawing/2014/main" id="{00000000-0008-0000-0300-0000B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74" name="Picture 34" descr="LogoOnLight">
          <a:extLst>
            <a:ext uri="{FF2B5EF4-FFF2-40B4-BE49-F238E27FC236}">
              <a16:creationId xmlns:a16="http://schemas.microsoft.com/office/drawing/2014/main" id="{00000000-0008-0000-0300-0000B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75" name="Picture 34" descr="LogoOnLight">
          <a:extLst>
            <a:ext uri="{FF2B5EF4-FFF2-40B4-BE49-F238E27FC236}">
              <a16:creationId xmlns:a16="http://schemas.microsoft.com/office/drawing/2014/main" id="{00000000-0008-0000-0300-0000B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76" name="Picture 34" descr="LogoOnLight">
          <a:extLst>
            <a:ext uri="{FF2B5EF4-FFF2-40B4-BE49-F238E27FC236}">
              <a16:creationId xmlns:a16="http://schemas.microsoft.com/office/drawing/2014/main" id="{00000000-0008-0000-0300-0000B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77" name="Picture 34" descr="LogoOnLight">
          <a:extLst>
            <a:ext uri="{FF2B5EF4-FFF2-40B4-BE49-F238E27FC236}">
              <a16:creationId xmlns:a16="http://schemas.microsoft.com/office/drawing/2014/main" id="{00000000-0008-0000-0300-0000B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78" name="Picture 34" descr="LogoOnLight">
          <a:extLst>
            <a:ext uri="{FF2B5EF4-FFF2-40B4-BE49-F238E27FC236}">
              <a16:creationId xmlns:a16="http://schemas.microsoft.com/office/drawing/2014/main" id="{00000000-0008-0000-0300-0000B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79" name="Picture 34" descr="LogoOnLight">
          <a:extLst>
            <a:ext uri="{FF2B5EF4-FFF2-40B4-BE49-F238E27FC236}">
              <a16:creationId xmlns:a16="http://schemas.microsoft.com/office/drawing/2014/main" id="{00000000-0008-0000-0300-0000B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80" name="Picture 34" descr="LogoOnLight">
          <a:extLst>
            <a:ext uri="{FF2B5EF4-FFF2-40B4-BE49-F238E27FC236}">
              <a16:creationId xmlns:a16="http://schemas.microsoft.com/office/drawing/2014/main" id="{00000000-0008-0000-0300-0000B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81" name="Picture 34" descr="LogoOnLight">
          <a:extLst>
            <a:ext uri="{FF2B5EF4-FFF2-40B4-BE49-F238E27FC236}">
              <a16:creationId xmlns:a16="http://schemas.microsoft.com/office/drawing/2014/main" id="{00000000-0008-0000-0300-0000B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82" name="Picture 34" descr="LogoOnLight">
          <a:extLst>
            <a:ext uri="{FF2B5EF4-FFF2-40B4-BE49-F238E27FC236}">
              <a16:creationId xmlns:a16="http://schemas.microsoft.com/office/drawing/2014/main" id="{00000000-0008-0000-0300-0000B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1983" name="Picture 34" descr="LogoOnLight">
          <a:extLst>
            <a:ext uri="{FF2B5EF4-FFF2-40B4-BE49-F238E27FC236}">
              <a16:creationId xmlns:a16="http://schemas.microsoft.com/office/drawing/2014/main" id="{00000000-0008-0000-0300-0000B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1984" name="Picture 34" descr="LogoOnLight">
          <a:extLst>
            <a:ext uri="{FF2B5EF4-FFF2-40B4-BE49-F238E27FC236}">
              <a16:creationId xmlns:a16="http://schemas.microsoft.com/office/drawing/2014/main" id="{00000000-0008-0000-0300-0000C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85" name="Picture 34" descr="LogoOnLight">
          <a:extLst>
            <a:ext uri="{FF2B5EF4-FFF2-40B4-BE49-F238E27FC236}">
              <a16:creationId xmlns:a16="http://schemas.microsoft.com/office/drawing/2014/main" id="{00000000-0008-0000-0300-0000C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86" name="Picture 34" descr="LogoOnLight">
          <a:extLst>
            <a:ext uri="{FF2B5EF4-FFF2-40B4-BE49-F238E27FC236}">
              <a16:creationId xmlns:a16="http://schemas.microsoft.com/office/drawing/2014/main" id="{00000000-0008-0000-0300-0000C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87" name="Picture 34" descr="LogoOnLight">
          <a:extLst>
            <a:ext uri="{FF2B5EF4-FFF2-40B4-BE49-F238E27FC236}">
              <a16:creationId xmlns:a16="http://schemas.microsoft.com/office/drawing/2014/main" id="{00000000-0008-0000-0300-0000C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88" name="Picture 34" descr="LogoOnLight">
          <a:extLst>
            <a:ext uri="{FF2B5EF4-FFF2-40B4-BE49-F238E27FC236}">
              <a16:creationId xmlns:a16="http://schemas.microsoft.com/office/drawing/2014/main" id="{00000000-0008-0000-0300-0000C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89" name="Picture 34" descr="LogoOnLight">
          <a:extLst>
            <a:ext uri="{FF2B5EF4-FFF2-40B4-BE49-F238E27FC236}">
              <a16:creationId xmlns:a16="http://schemas.microsoft.com/office/drawing/2014/main" id="{00000000-0008-0000-0300-0000C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90" name="Picture 34" descr="LogoOnLight">
          <a:extLst>
            <a:ext uri="{FF2B5EF4-FFF2-40B4-BE49-F238E27FC236}">
              <a16:creationId xmlns:a16="http://schemas.microsoft.com/office/drawing/2014/main" id="{00000000-0008-0000-0300-0000C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91" name="Picture 34" descr="LogoOnLight">
          <a:extLst>
            <a:ext uri="{FF2B5EF4-FFF2-40B4-BE49-F238E27FC236}">
              <a16:creationId xmlns:a16="http://schemas.microsoft.com/office/drawing/2014/main" id="{00000000-0008-0000-0300-0000C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92" name="Picture 34" descr="LogoOnLight">
          <a:extLst>
            <a:ext uri="{FF2B5EF4-FFF2-40B4-BE49-F238E27FC236}">
              <a16:creationId xmlns:a16="http://schemas.microsoft.com/office/drawing/2014/main" id="{00000000-0008-0000-0300-0000C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93" name="Picture 34" descr="LogoOnLight">
          <a:extLst>
            <a:ext uri="{FF2B5EF4-FFF2-40B4-BE49-F238E27FC236}">
              <a16:creationId xmlns:a16="http://schemas.microsoft.com/office/drawing/2014/main" id="{00000000-0008-0000-0300-0000C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94" name="Picture 34" descr="LogoOnLight">
          <a:extLst>
            <a:ext uri="{FF2B5EF4-FFF2-40B4-BE49-F238E27FC236}">
              <a16:creationId xmlns:a16="http://schemas.microsoft.com/office/drawing/2014/main" id="{00000000-0008-0000-0300-0000C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95" name="Picture 34" descr="LogoOnLight">
          <a:extLst>
            <a:ext uri="{FF2B5EF4-FFF2-40B4-BE49-F238E27FC236}">
              <a16:creationId xmlns:a16="http://schemas.microsoft.com/office/drawing/2014/main" id="{00000000-0008-0000-0300-0000C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96" name="Picture 34" descr="LogoOnLight">
          <a:extLst>
            <a:ext uri="{FF2B5EF4-FFF2-40B4-BE49-F238E27FC236}">
              <a16:creationId xmlns:a16="http://schemas.microsoft.com/office/drawing/2014/main" id="{00000000-0008-0000-0300-0000C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1997" name="Picture 34" descr="LogoOnLight">
          <a:extLst>
            <a:ext uri="{FF2B5EF4-FFF2-40B4-BE49-F238E27FC236}">
              <a16:creationId xmlns:a16="http://schemas.microsoft.com/office/drawing/2014/main" id="{00000000-0008-0000-0300-0000C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98" name="Picture 34" descr="LogoOnLight">
          <a:extLst>
            <a:ext uri="{FF2B5EF4-FFF2-40B4-BE49-F238E27FC236}">
              <a16:creationId xmlns:a16="http://schemas.microsoft.com/office/drawing/2014/main" id="{00000000-0008-0000-0300-0000C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1999" name="Picture 34" descr="LogoOnLight">
          <a:extLst>
            <a:ext uri="{FF2B5EF4-FFF2-40B4-BE49-F238E27FC236}">
              <a16:creationId xmlns:a16="http://schemas.microsoft.com/office/drawing/2014/main" id="{00000000-0008-0000-0300-0000C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0" name="Picture 34" descr="LogoOnLight">
          <a:extLst>
            <a:ext uri="{FF2B5EF4-FFF2-40B4-BE49-F238E27FC236}">
              <a16:creationId xmlns:a16="http://schemas.microsoft.com/office/drawing/2014/main" id="{00000000-0008-0000-0300-0000D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1" name="Picture 34" descr="LogoOnLight">
          <a:extLst>
            <a:ext uri="{FF2B5EF4-FFF2-40B4-BE49-F238E27FC236}">
              <a16:creationId xmlns:a16="http://schemas.microsoft.com/office/drawing/2014/main" id="{00000000-0008-0000-0300-0000D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2" name="Picture 34" descr="LogoOnLight">
          <a:extLst>
            <a:ext uri="{FF2B5EF4-FFF2-40B4-BE49-F238E27FC236}">
              <a16:creationId xmlns:a16="http://schemas.microsoft.com/office/drawing/2014/main" id="{00000000-0008-0000-0300-0000D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3" name="Picture 34" descr="LogoOnLight">
          <a:extLst>
            <a:ext uri="{FF2B5EF4-FFF2-40B4-BE49-F238E27FC236}">
              <a16:creationId xmlns:a16="http://schemas.microsoft.com/office/drawing/2014/main" id="{00000000-0008-0000-0300-0000D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4" name="Picture 34" descr="LogoOnLight">
          <a:extLst>
            <a:ext uri="{FF2B5EF4-FFF2-40B4-BE49-F238E27FC236}">
              <a16:creationId xmlns:a16="http://schemas.microsoft.com/office/drawing/2014/main" id="{00000000-0008-0000-0300-0000D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5" name="Picture 34" descr="LogoOnLight">
          <a:extLst>
            <a:ext uri="{FF2B5EF4-FFF2-40B4-BE49-F238E27FC236}">
              <a16:creationId xmlns:a16="http://schemas.microsoft.com/office/drawing/2014/main" id="{00000000-0008-0000-0300-0000D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6" name="Picture 34" descr="LogoOnLight">
          <a:extLst>
            <a:ext uri="{FF2B5EF4-FFF2-40B4-BE49-F238E27FC236}">
              <a16:creationId xmlns:a16="http://schemas.microsoft.com/office/drawing/2014/main" id="{00000000-0008-0000-0300-0000D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7" name="Picture 34" descr="LogoOnLight">
          <a:extLst>
            <a:ext uri="{FF2B5EF4-FFF2-40B4-BE49-F238E27FC236}">
              <a16:creationId xmlns:a16="http://schemas.microsoft.com/office/drawing/2014/main" id="{00000000-0008-0000-0300-0000D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8" name="Picture 34" descr="LogoOnLight">
          <a:extLst>
            <a:ext uri="{FF2B5EF4-FFF2-40B4-BE49-F238E27FC236}">
              <a16:creationId xmlns:a16="http://schemas.microsoft.com/office/drawing/2014/main" id="{00000000-0008-0000-0300-0000D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09" name="Picture 34" descr="LogoOnLight">
          <a:extLst>
            <a:ext uri="{FF2B5EF4-FFF2-40B4-BE49-F238E27FC236}">
              <a16:creationId xmlns:a16="http://schemas.microsoft.com/office/drawing/2014/main" id="{00000000-0008-0000-0300-0000D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2010" name="Picture 34" descr="LogoOnLight">
          <a:extLst>
            <a:ext uri="{FF2B5EF4-FFF2-40B4-BE49-F238E27FC236}">
              <a16:creationId xmlns:a16="http://schemas.microsoft.com/office/drawing/2014/main" id="{00000000-0008-0000-0300-0000D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11" name="Picture 34" descr="LogoOnLight">
          <a:extLst>
            <a:ext uri="{FF2B5EF4-FFF2-40B4-BE49-F238E27FC236}">
              <a16:creationId xmlns:a16="http://schemas.microsoft.com/office/drawing/2014/main" id="{00000000-0008-0000-0300-0000D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12" name="Picture 34" descr="LogoOnLight">
          <a:extLst>
            <a:ext uri="{FF2B5EF4-FFF2-40B4-BE49-F238E27FC236}">
              <a16:creationId xmlns:a16="http://schemas.microsoft.com/office/drawing/2014/main" id="{00000000-0008-0000-0300-0000D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13" name="Picture 34" descr="LogoOnLight">
          <a:extLst>
            <a:ext uri="{FF2B5EF4-FFF2-40B4-BE49-F238E27FC236}">
              <a16:creationId xmlns:a16="http://schemas.microsoft.com/office/drawing/2014/main" id="{00000000-0008-0000-0300-0000D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14" name="Picture 34" descr="LogoOnLight">
          <a:extLst>
            <a:ext uri="{FF2B5EF4-FFF2-40B4-BE49-F238E27FC236}">
              <a16:creationId xmlns:a16="http://schemas.microsoft.com/office/drawing/2014/main" id="{00000000-0008-0000-0300-0000D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15" name="Picture 34" descr="LogoOnLight">
          <a:extLst>
            <a:ext uri="{FF2B5EF4-FFF2-40B4-BE49-F238E27FC236}">
              <a16:creationId xmlns:a16="http://schemas.microsoft.com/office/drawing/2014/main" id="{00000000-0008-0000-0300-0000D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16" name="Picture 34" descr="LogoOnLight">
          <a:extLst>
            <a:ext uri="{FF2B5EF4-FFF2-40B4-BE49-F238E27FC236}">
              <a16:creationId xmlns:a16="http://schemas.microsoft.com/office/drawing/2014/main" id="{00000000-0008-0000-0300-0000E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17" name="Picture 34" descr="LogoOnLight">
          <a:extLst>
            <a:ext uri="{FF2B5EF4-FFF2-40B4-BE49-F238E27FC236}">
              <a16:creationId xmlns:a16="http://schemas.microsoft.com/office/drawing/2014/main" id="{00000000-0008-0000-0300-0000E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18" name="Picture 34" descr="LogoOnLight">
          <a:extLst>
            <a:ext uri="{FF2B5EF4-FFF2-40B4-BE49-F238E27FC236}">
              <a16:creationId xmlns:a16="http://schemas.microsoft.com/office/drawing/2014/main" id="{00000000-0008-0000-0300-0000E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19" name="Picture 34" descr="LogoOnLight">
          <a:extLst>
            <a:ext uri="{FF2B5EF4-FFF2-40B4-BE49-F238E27FC236}">
              <a16:creationId xmlns:a16="http://schemas.microsoft.com/office/drawing/2014/main" id="{00000000-0008-0000-0300-0000E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20" name="Picture 34" descr="LogoOnLight">
          <a:extLst>
            <a:ext uri="{FF2B5EF4-FFF2-40B4-BE49-F238E27FC236}">
              <a16:creationId xmlns:a16="http://schemas.microsoft.com/office/drawing/2014/main" id="{00000000-0008-0000-0300-0000E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21" name="Picture 34" descr="LogoOnLight">
          <a:extLst>
            <a:ext uri="{FF2B5EF4-FFF2-40B4-BE49-F238E27FC236}">
              <a16:creationId xmlns:a16="http://schemas.microsoft.com/office/drawing/2014/main" id="{00000000-0008-0000-0300-0000E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22" name="Picture 34" descr="LogoOnLight">
          <a:extLst>
            <a:ext uri="{FF2B5EF4-FFF2-40B4-BE49-F238E27FC236}">
              <a16:creationId xmlns:a16="http://schemas.microsoft.com/office/drawing/2014/main" id="{00000000-0008-0000-0300-0000E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2023" name="Picture 34" descr="LogoOnLight">
          <a:extLst>
            <a:ext uri="{FF2B5EF4-FFF2-40B4-BE49-F238E27FC236}">
              <a16:creationId xmlns:a16="http://schemas.microsoft.com/office/drawing/2014/main" id="{00000000-0008-0000-0300-0000E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24" name="Picture 34" descr="LogoOnLight">
          <a:extLst>
            <a:ext uri="{FF2B5EF4-FFF2-40B4-BE49-F238E27FC236}">
              <a16:creationId xmlns:a16="http://schemas.microsoft.com/office/drawing/2014/main" id="{00000000-0008-0000-0300-0000E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25" name="Picture 34" descr="LogoOnLight">
          <a:extLst>
            <a:ext uri="{FF2B5EF4-FFF2-40B4-BE49-F238E27FC236}">
              <a16:creationId xmlns:a16="http://schemas.microsoft.com/office/drawing/2014/main" id="{00000000-0008-0000-0300-0000E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26" name="Picture 34" descr="LogoOnLight">
          <a:extLst>
            <a:ext uri="{FF2B5EF4-FFF2-40B4-BE49-F238E27FC236}">
              <a16:creationId xmlns:a16="http://schemas.microsoft.com/office/drawing/2014/main" id="{00000000-0008-0000-0300-0000E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27" name="Picture 34" descr="LogoOnLight">
          <a:extLst>
            <a:ext uri="{FF2B5EF4-FFF2-40B4-BE49-F238E27FC236}">
              <a16:creationId xmlns:a16="http://schemas.microsoft.com/office/drawing/2014/main" id="{00000000-0008-0000-0300-0000E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28" name="Picture 34" descr="LogoOnLight">
          <a:extLst>
            <a:ext uri="{FF2B5EF4-FFF2-40B4-BE49-F238E27FC236}">
              <a16:creationId xmlns:a16="http://schemas.microsoft.com/office/drawing/2014/main" id="{00000000-0008-0000-0300-0000E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29" name="Picture 34" descr="LogoOnLight">
          <a:extLst>
            <a:ext uri="{FF2B5EF4-FFF2-40B4-BE49-F238E27FC236}">
              <a16:creationId xmlns:a16="http://schemas.microsoft.com/office/drawing/2014/main" id="{00000000-0008-0000-0300-0000E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30" name="Picture 34" descr="LogoOnLight">
          <a:extLst>
            <a:ext uri="{FF2B5EF4-FFF2-40B4-BE49-F238E27FC236}">
              <a16:creationId xmlns:a16="http://schemas.microsoft.com/office/drawing/2014/main" id="{00000000-0008-0000-0300-0000E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31" name="Picture 34" descr="LogoOnLight">
          <a:extLst>
            <a:ext uri="{FF2B5EF4-FFF2-40B4-BE49-F238E27FC236}">
              <a16:creationId xmlns:a16="http://schemas.microsoft.com/office/drawing/2014/main" id="{00000000-0008-0000-0300-0000E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32" name="Picture 34" descr="LogoOnLight">
          <a:extLst>
            <a:ext uri="{FF2B5EF4-FFF2-40B4-BE49-F238E27FC236}">
              <a16:creationId xmlns:a16="http://schemas.microsoft.com/office/drawing/2014/main" id="{00000000-0008-0000-0300-0000F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2033" name="Picture 34" descr="LogoOnLight">
          <a:extLst>
            <a:ext uri="{FF2B5EF4-FFF2-40B4-BE49-F238E27FC236}">
              <a16:creationId xmlns:a16="http://schemas.microsoft.com/office/drawing/2014/main" id="{00000000-0008-0000-0300-0000F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2034" name="Picture 34" descr="LogoOnLight">
          <a:extLst>
            <a:ext uri="{FF2B5EF4-FFF2-40B4-BE49-F238E27FC236}">
              <a16:creationId xmlns:a16="http://schemas.microsoft.com/office/drawing/2014/main" id="{00000000-0008-0000-0300-0000F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35" name="Picture 34" descr="LogoOnLight">
          <a:extLst>
            <a:ext uri="{FF2B5EF4-FFF2-40B4-BE49-F238E27FC236}">
              <a16:creationId xmlns:a16="http://schemas.microsoft.com/office/drawing/2014/main" id="{00000000-0008-0000-0300-0000F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36" name="Picture 34" descr="LogoOnLight">
          <a:extLst>
            <a:ext uri="{FF2B5EF4-FFF2-40B4-BE49-F238E27FC236}">
              <a16:creationId xmlns:a16="http://schemas.microsoft.com/office/drawing/2014/main" id="{00000000-0008-0000-0300-0000F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37" name="Picture 34" descr="LogoOnLight">
          <a:extLst>
            <a:ext uri="{FF2B5EF4-FFF2-40B4-BE49-F238E27FC236}">
              <a16:creationId xmlns:a16="http://schemas.microsoft.com/office/drawing/2014/main" id="{00000000-0008-0000-0300-0000F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38" name="Picture 34" descr="LogoOnLight">
          <a:extLst>
            <a:ext uri="{FF2B5EF4-FFF2-40B4-BE49-F238E27FC236}">
              <a16:creationId xmlns:a16="http://schemas.microsoft.com/office/drawing/2014/main" id="{00000000-0008-0000-0300-0000F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39" name="Picture 34" descr="LogoOnLight">
          <a:extLst>
            <a:ext uri="{FF2B5EF4-FFF2-40B4-BE49-F238E27FC236}">
              <a16:creationId xmlns:a16="http://schemas.microsoft.com/office/drawing/2014/main" id="{00000000-0008-0000-0300-0000F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40" name="Picture 34" descr="LogoOnLight">
          <a:extLst>
            <a:ext uri="{FF2B5EF4-FFF2-40B4-BE49-F238E27FC236}">
              <a16:creationId xmlns:a16="http://schemas.microsoft.com/office/drawing/2014/main" id="{00000000-0008-0000-0300-0000F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41" name="Picture 34" descr="LogoOnLight">
          <a:extLst>
            <a:ext uri="{FF2B5EF4-FFF2-40B4-BE49-F238E27FC236}">
              <a16:creationId xmlns:a16="http://schemas.microsoft.com/office/drawing/2014/main" id="{00000000-0008-0000-0300-0000F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42" name="Picture 34" descr="LogoOnLight">
          <a:extLst>
            <a:ext uri="{FF2B5EF4-FFF2-40B4-BE49-F238E27FC236}">
              <a16:creationId xmlns:a16="http://schemas.microsoft.com/office/drawing/2014/main" id="{00000000-0008-0000-0300-0000F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43" name="Picture 34" descr="LogoOnLight">
          <a:extLst>
            <a:ext uri="{FF2B5EF4-FFF2-40B4-BE49-F238E27FC236}">
              <a16:creationId xmlns:a16="http://schemas.microsoft.com/office/drawing/2014/main" id="{00000000-0008-0000-0300-0000F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44" name="Picture 34" descr="LogoOnLight">
          <a:extLst>
            <a:ext uri="{FF2B5EF4-FFF2-40B4-BE49-F238E27FC236}">
              <a16:creationId xmlns:a16="http://schemas.microsoft.com/office/drawing/2014/main" id="{00000000-0008-0000-0300-0000F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45" name="Picture 34" descr="LogoOnLight">
          <a:extLst>
            <a:ext uri="{FF2B5EF4-FFF2-40B4-BE49-F238E27FC236}">
              <a16:creationId xmlns:a16="http://schemas.microsoft.com/office/drawing/2014/main" id="{00000000-0008-0000-0300-0000F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46" name="Picture 34" descr="LogoOnLight">
          <a:extLst>
            <a:ext uri="{FF2B5EF4-FFF2-40B4-BE49-F238E27FC236}">
              <a16:creationId xmlns:a16="http://schemas.microsoft.com/office/drawing/2014/main" id="{00000000-0008-0000-0300-0000F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2047" name="Picture 34" descr="LogoOnLight">
          <a:extLst>
            <a:ext uri="{FF2B5EF4-FFF2-40B4-BE49-F238E27FC236}">
              <a16:creationId xmlns:a16="http://schemas.microsoft.com/office/drawing/2014/main" id="{00000000-0008-0000-0300-0000F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2048" name="Picture 34" descr="LogoOnLight">
          <a:extLst>
            <a:ext uri="{FF2B5EF4-FFF2-40B4-BE49-F238E27FC236}">
              <a16:creationId xmlns:a16="http://schemas.microsoft.com/office/drawing/2014/main" id="{00000000-0008-0000-0300-00000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49" name="Picture 34" descr="LogoOnLight">
          <a:extLst>
            <a:ext uri="{FF2B5EF4-FFF2-40B4-BE49-F238E27FC236}">
              <a16:creationId xmlns:a16="http://schemas.microsoft.com/office/drawing/2014/main" id="{00000000-0008-0000-0300-00000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0" name="Picture 34" descr="LogoOnLight">
          <a:extLst>
            <a:ext uri="{FF2B5EF4-FFF2-40B4-BE49-F238E27FC236}">
              <a16:creationId xmlns:a16="http://schemas.microsoft.com/office/drawing/2014/main" id="{00000000-0008-0000-0300-00000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1" name="Picture 34" descr="LogoOnLight">
          <a:extLst>
            <a:ext uri="{FF2B5EF4-FFF2-40B4-BE49-F238E27FC236}">
              <a16:creationId xmlns:a16="http://schemas.microsoft.com/office/drawing/2014/main" id="{00000000-0008-0000-0300-00000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2" name="Picture 34" descr="LogoOnLight">
          <a:extLst>
            <a:ext uri="{FF2B5EF4-FFF2-40B4-BE49-F238E27FC236}">
              <a16:creationId xmlns:a16="http://schemas.microsoft.com/office/drawing/2014/main" id="{00000000-0008-0000-0300-00000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3" name="Picture 34" descr="LogoOnLight">
          <a:extLst>
            <a:ext uri="{FF2B5EF4-FFF2-40B4-BE49-F238E27FC236}">
              <a16:creationId xmlns:a16="http://schemas.microsoft.com/office/drawing/2014/main" id="{00000000-0008-0000-0300-00000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4" name="Picture 34" descr="LogoOnLight">
          <a:extLst>
            <a:ext uri="{FF2B5EF4-FFF2-40B4-BE49-F238E27FC236}">
              <a16:creationId xmlns:a16="http://schemas.microsoft.com/office/drawing/2014/main" id="{00000000-0008-0000-0300-00000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5" name="Picture 34" descr="LogoOnLight">
          <a:extLst>
            <a:ext uri="{FF2B5EF4-FFF2-40B4-BE49-F238E27FC236}">
              <a16:creationId xmlns:a16="http://schemas.microsoft.com/office/drawing/2014/main" id="{00000000-0008-0000-0300-00000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6" name="Picture 34" descr="LogoOnLight">
          <a:extLst>
            <a:ext uri="{FF2B5EF4-FFF2-40B4-BE49-F238E27FC236}">
              <a16:creationId xmlns:a16="http://schemas.microsoft.com/office/drawing/2014/main" id="{00000000-0008-0000-0300-00000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7" name="Picture 34" descr="LogoOnLight">
          <a:extLst>
            <a:ext uri="{FF2B5EF4-FFF2-40B4-BE49-F238E27FC236}">
              <a16:creationId xmlns:a16="http://schemas.microsoft.com/office/drawing/2014/main" id="{00000000-0008-0000-0300-00000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8" name="Picture 34" descr="LogoOnLight">
          <a:extLst>
            <a:ext uri="{FF2B5EF4-FFF2-40B4-BE49-F238E27FC236}">
              <a16:creationId xmlns:a16="http://schemas.microsoft.com/office/drawing/2014/main" id="{00000000-0008-0000-0300-00000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59" name="Picture 34" descr="LogoOnLight">
          <a:extLst>
            <a:ext uri="{FF2B5EF4-FFF2-40B4-BE49-F238E27FC236}">
              <a16:creationId xmlns:a16="http://schemas.microsoft.com/office/drawing/2014/main" id="{00000000-0008-0000-0300-00000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60" name="Picture 34" descr="LogoOnLight">
          <a:extLst>
            <a:ext uri="{FF2B5EF4-FFF2-40B4-BE49-F238E27FC236}">
              <a16:creationId xmlns:a16="http://schemas.microsoft.com/office/drawing/2014/main" id="{00000000-0008-0000-0300-00000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211</xdr:row>
      <xdr:rowOff>0</xdr:rowOff>
    </xdr:from>
    <xdr:ext cx="0" cy="1123950"/>
    <xdr:pic>
      <xdr:nvPicPr>
        <xdr:cNvPr id="2061" name="Picture 34" descr="LogoOnLight">
          <a:extLst>
            <a:ext uri="{FF2B5EF4-FFF2-40B4-BE49-F238E27FC236}">
              <a16:creationId xmlns:a16="http://schemas.microsoft.com/office/drawing/2014/main" id="{00000000-0008-0000-0300-00000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62" name="Picture 34" descr="LogoOnLight">
          <a:extLst>
            <a:ext uri="{FF2B5EF4-FFF2-40B4-BE49-F238E27FC236}">
              <a16:creationId xmlns:a16="http://schemas.microsoft.com/office/drawing/2014/main" id="{00000000-0008-0000-0300-00000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63" name="Picture 34" descr="LogoOnLight">
          <a:extLst>
            <a:ext uri="{FF2B5EF4-FFF2-40B4-BE49-F238E27FC236}">
              <a16:creationId xmlns:a16="http://schemas.microsoft.com/office/drawing/2014/main" id="{00000000-0008-0000-0300-00000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64" name="Picture 34" descr="LogoOnLight">
          <a:extLst>
            <a:ext uri="{FF2B5EF4-FFF2-40B4-BE49-F238E27FC236}">
              <a16:creationId xmlns:a16="http://schemas.microsoft.com/office/drawing/2014/main" id="{00000000-0008-0000-0300-00001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65" name="Picture 34" descr="LogoOnLight">
          <a:extLst>
            <a:ext uri="{FF2B5EF4-FFF2-40B4-BE49-F238E27FC236}">
              <a16:creationId xmlns:a16="http://schemas.microsoft.com/office/drawing/2014/main" id="{00000000-0008-0000-0300-00001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66" name="Picture 34" descr="LogoOnLight">
          <a:extLst>
            <a:ext uri="{FF2B5EF4-FFF2-40B4-BE49-F238E27FC236}">
              <a16:creationId xmlns:a16="http://schemas.microsoft.com/office/drawing/2014/main" id="{00000000-0008-0000-0300-00001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67" name="Picture 34" descr="LogoOnLight">
          <a:extLst>
            <a:ext uri="{FF2B5EF4-FFF2-40B4-BE49-F238E27FC236}">
              <a16:creationId xmlns:a16="http://schemas.microsoft.com/office/drawing/2014/main" id="{00000000-0008-0000-0300-00001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68" name="Picture 34" descr="LogoOnLight">
          <a:extLst>
            <a:ext uri="{FF2B5EF4-FFF2-40B4-BE49-F238E27FC236}">
              <a16:creationId xmlns:a16="http://schemas.microsoft.com/office/drawing/2014/main" id="{00000000-0008-0000-0300-00001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69" name="Picture 34" descr="LogoOnLight">
          <a:extLst>
            <a:ext uri="{FF2B5EF4-FFF2-40B4-BE49-F238E27FC236}">
              <a16:creationId xmlns:a16="http://schemas.microsoft.com/office/drawing/2014/main" id="{00000000-0008-0000-0300-00001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211</xdr:row>
      <xdr:rowOff>0</xdr:rowOff>
    </xdr:from>
    <xdr:ext cx="0" cy="1123950"/>
    <xdr:pic>
      <xdr:nvPicPr>
        <xdr:cNvPr id="2070" name="Picture 34" descr="LogoOnLight">
          <a:extLst>
            <a:ext uri="{FF2B5EF4-FFF2-40B4-BE49-F238E27FC236}">
              <a16:creationId xmlns:a16="http://schemas.microsoft.com/office/drawing/2014/main" id="{00000000-0008-0000-0300-00001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71" name="Picture 34" descr="LogoOnLight">
          <a:extLst>
            <a:ext uri="{FF2B5EF4-FFF2-40B4-BE49-F238E27FC236}">
              <a16:creationId xmlns:a16="http://schemas.microsoft.com/office/drawing/2014/main" id="{00000000-0008-0000-0300-00001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72" name="Picture 34" descr="LogoOnLight">
          <a:extLst>
            <a:ext uri="{FF2B5EF4-FFF2-40B4-BE49-F238E27FC236}">
              <a16:creationId xmlns:a16="http://schemas.microsoft.com/office/drawing/2014/main" id="{00000000-0008-0000-0300-00001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73" name="Picture 34" descr="LogoOnLight">
          <a:extLst>
            <a:ext uri="{FF2B5EF4-FFF2-40B4-BE49-F238E27FC236}">
              <a16:creationId xmlns:a16="http://schemas.microsoft.com/office/drawing/2014/main" id="{00000000-0008-0000-03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74" name="Picture 34" descr="LogoOnLight">
          <a:extLst>
            <a:ext uri="{FF2B5EF4-FFF2-40B4-BE49-F238E27FC236}">
              <a16:creationId xmlns:a16="http://schemas.microsoft.com/office/drawing/2014/main" id="{00000000-0008-0000-0300-00001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75" name="Picture 34" descr="LogoOnLight">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76" name="Picture 34" descr="LogoOnLight">
          <a:extLst>
            <a:ext uri="{FF2B5EF4-FFF2-40B4-BE49-F238E27FC236}">
              <a16:creationId xmlns:a16="http://schemas.microsoft.com/office/drawing/2014/main" id="{00000000-0008-0000-0300-00001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223</xdr:row>
      <xdr:rowOff>133350</xdr:rowOff>
    </xdr:from>
    <xdr:ext cx="0" cy="1123950"/>
    <xdr:pic>
      <xdr:nvPicPr>
        <xdr:cNvPr id="2077" name="Picture 34" descr="LogoOnLight">
          <a:extLst>
            <a:ext uri="{FF2B5EF4-FFF2-40B4-BE49-F238E27FC236}">
              <a16:creationId xmlns:a16="http://schemas.microsoft.com/office/drawing/2014/main" id="{00000000-0008-0000-0300-00001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223</xdr:row>
      <xdr:rowOff>704850</xdr:rowOff>
    </xdr:from>
    <xdr:ext cx="0" cy="552450"/>
    <xdr:pic>
      <xdr:nvPicPr>
        <xdr:cNvPr id="2078" name="Picture 34" descr="LogoOnLight">
          <a:extLst>
            <a:ext uri="{FF2B5EF4-FFF2-40B4-BE49-F238E27FC236}">
              <a16:creationId xmlns:a16="http://schemas.microsoft.com/office/drawing/2014/main" id="{00000000-0008-0000-0300-00001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223</xdr:row>
      <xdr:rowOff>704850</xdr:rowOff>
    </xdr:from>
    <xdr:ext cx="0" cy="552450"/>
    <xdr:pic>
      <xdr:nvPicPr>
        <xdr:cNvPr id="2079" name="Picture 34" descr="LogoOnLight">
          <a:extLst>
            <a:ext uri="{FF2B5EF4-FFF2-40B4-BE49-F238E27FC236}">
              <a16:creationId xmlns:a16="http://schemas.microsoft.com/office/drawing/2014/main" id="{00000000-0008-0000-03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80" name="Picture 34" descr="LogoOnLight">
          <a:extLst>
            <a:ext uri="{FF2B5EF4-FFF2-40B4-BE49-F238E27FC236}">
              <a16:creationId xmlns:a16="http://schemas.microsoft.com/office/drawing/2014/main" id="{00000000-0008-0000-0300-00002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81" name="Picture 34" descr="LogoOnLight">
          <a:extLst>
            <a:ext uri="{FF2B5EF4-FFF2-40B4-BE49-F238E27FC236}">
              <a16:creationId xmlns:a16="http://schemas.microsoft.com/office/drawing/2014/main" id="{00000000-0008-0000-0300-00002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82" name="Picture 34" descr="LogoOnLight">
          <a:extLst>
            <a:ext uri="{FF2B5EF4-FFF2-40B4-BE49-F238E27FC236}">
              <a16:creationId xmlns:a16="http://schemas.microsoft.com/office/drawing/2014/main" id="{00000000-0008-0000-0300-00002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83" name="Picture 34" descr="LogoOnLight">
          <a:extLst>
            <a:ext uri="{FF2B5EF4-FFF2-40B4-BE49-F238E27FC236}">
              <a16:creationId xmlns:a16="http://schemas.microsoft.com/office/drawing/2014/main" id="{00000000-0008-0000-0300-00002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84" name="Picture 34" descr="LogoOnLight">
          <a:extLst>
            <a:ext uri="{FF2B5EF4-FFF2-40B4-BE49-F238E27FC236}">
              <a16:creationId xmlns:a16="http://schemas.microsoft.com/office/drawing/2014/main" id="{00000000-0008-0000-0300-00002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85" name="Picture 34" descr="LogoOnLight">
          <a:extLst>
            <a:ext uri="{FF2B5EF4-FFF2-40B4-BE49-F238E27FC236}">
              <a16:creationId xmlns:a16="http://schemas.microsoft.com/office/drawing/2014/main" id="{00000000-0008-0000-0300-00002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86" name="Picture 34" descr="LogoOnLight">
          <a:extLst>
            <a:ext uri="{FF2B5EF4-FFF2-40B4-BE49-F238E27FC236}">
              <a16:creationId xmlns:a16="http://schemas.microsoft.com/office/drawing/2014/main" id="{00000000-0008-0000-0300-00002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87" name="Picture 34" descr="LogoOnLight">
          <a:extLst>
            <a:ext uri="{FF2B5EF4-FFF2-40B4-BE49-F238E27FC236}">
              <a16:creationId xmlns:a16="http://schemas.microsoft.com/office/drawing/2014/main" id="{00000000-0008-0000-0300-00002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88" name="Picture 34" descr="LogoOnLight">
          <a:extLst>
            <a:ext uri="{FF2B5EF4-FFF2-40B4-BE49-F238E27FC236}">
              <a16:creationId xmlns:a16="http://schemas.microsoft.com/office/drawing/2014/main" id="{00000000-0008-0000-0300-00002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89" name="Picture 34" descr="LogoOnLight">
          <a:extLst>
            <a:ext uri="{FF2B5EF4-FFF2-40B4-BE49-F238E27FC236}">
              <a16:creationId xmlns:a16="http://schemas.microsoft.com/office/drawing/2014/main" id="{00000000-0008-0000-0300-00002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90" name="Picture 34" descr="LogoOnLight">
          <a:extLst>
            <a:ext uri="{FF2B5EF4-FFF2-40B4-BE49-F238E27FC236}">
              <a16:creationId xmlns:a16="http://schemas.microsoft.com/office/drawing/2014/main" id="{00000000-0008-0000-0300-00002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91" name="Picture 34" descr="LogoOnLight">
          <a:extLst>
            <a:ext uri="{FF2B5EF4-FFF2-40B4-BE49-F238E27FC236}">
              <a16:creationId xmlns:a16="http://schemas.microsoft.com/office/drawing/2014/main" id="{00000000-0008-0000-0300-00002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92" name="Picture 34" descr="LogoOnLight">
          <a:extLst>
            <a:ext uri="{FF2B5EF4-FFF2-40B4-BE49-F238E27FC236}">
              <a16:creationId xmlns:a16="http://schemas.microsoft.com/office/drawing/2014/main" id="{00000000-0008-0000-0300-00002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93" name="Picture 34" descr="LogoOnLight">
          <a:extLst>
            <a:ext uri="{FF2B5EF4-FFF2-40B4-BE49-F238E27FC236}">
              <a16:creationId xmlns:a16="http://schemas.microsoft.com/office/drawing/2014/main" id="{00000000-0008-0000-0300-00002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94" name="Picture 34" descr="LogoOnLight">
          <a:extLst>
            <a:ext uri="{FF2B5EF4-FFF2-40B4-BE49-F238E27FC236}">
              <a16:creationId xmlns:a16="http://schemas.microsoft.com/office/drawing/2014/main" id="{00000000-0008-0000-0300-00002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95" name="Picture 34" descr="LogoOnLight">
          <a:extLst>
            <a:ext uri="{FF2B5EF4-FFF2-40B4-BE49-F238E27FC236}">
              <a16:creationId xmlns:a16="http://schemas.microsoft.com/office/drawing/2014/main" id="{00000000-0008-0000-0300-00002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096" name="Picture 34" descr="LogoOnLight">
          <a:extLst>
            <a:ext uri="{FF2B5EF4-FFF2-40B4-BE49-F238E27FC236}">
              <a16:creationId xmlns:a16="http://schemas.microsoft.com/office/drawing/2014/main" id="{00000000-0008-0000-0300-00003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097" name="Picture 34" descr="LogoOnLight">
          <a:extLst>
            <a:ext uri="{FF2B5EF4-FFF2-40B4-BE49-F238E27FC236}">
              <a16:creationId xmlns:a16="http://schemas.microsoft.com/office/drawing/2014/main" id="{00000000-0008-0000-0300-00003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098" name="Picture 34" descr="LogoOnLight">
          <a:extLst>
            <a:ext uri="{FF2B5EF4-FFF2-40B4-BE49-F238E27FC236}">
              <a16:creationId xmlns:a16="http://schemas.microsoft.com/office/drawing/2014/main" id="{00000000-0008-0000-0300-00003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099" name="Picture 34" descr="LogoOnLight">
          <a:extLst>
            <a:ext uri="{FF2B5EF4-FFF2-40B4-BE49-F238E27FC236}">
              <a16:creationId xmlns:a16="http://schemas.microsoft.com/office/drawing/2014/main" id="{00000000-0008-0000-0300-00003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100" name="Picture 34" descr="LogoOnLight">
          <a:extLst>
            <a:ext uri="{FF2B5EF4-FFF2-40B4-BE49-F238E27FC236}">
              <a16:creationId xmlns:a16="http://schemas.microsoft.com/office/drawing/2014/main" id="{00000000-0008-0000-0300-00003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213</xdr:row>
      <xdr:rowOff>133350</xdr:rowOff>
    </xdr:from>
    <xdr:ext cx="0" cy="1123950"/>
    <xdr:pic>
      <xdr:nvPicPr>
        <xdr:cNvPr id="2101" name="Picture 34" descr="LogoOnLight">
          <a:extLst>
            <a:ext uri="{FF2B5EF4-FFF2-40B4-BE49-F238E27FC236}">
              <a16:creationId xmlns:a16="http://schemas.microsoft.com/office/drawing/2014/main" id="{00000000-0008-0000-0300-00003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102" name="Picture 34" descr="LogoOnLight">
          <a:extLst>
            <a:ext uri="{FF2B5EF4-FFF2-40B4-BE49-F238E27FC236}">
              <a16:creationId xmlns:a16="http://schemas.microsoft.com/office/drawing/2014/main" id="{00000000-0008-0000-0300-00003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103" name="Picture 34" descr="LogoOnLight">
          <a:extLst>
            <a:ext uri="{FF2B5EF4-FFF2-40B4-BE49-F238E27FC236}">
              <a16:creationId xmlns:a16="http://schemas.microsoft.com/office/drawing/2014/main" id="{00000000-0008-0000-0300-00003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104" name="Picture 34" descr="LogoOnLight">
          <a:extLst>
            <a:ext uri="{FF2B5EF4-FFF2-40B4-BE49-F238E27FC236}">
              <a16:creationId xmlns:a16="http://schemas.microsoft.com/office/drawing/2014/main" id="{00000000-0008-0000-0300-00003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105" name="Picture 34" descr="LogoOnLight">
          <a:extLst>
            <a:ext uri="{FF2B5EF4-FFF2-40B4-BE49-F238E27FC236}">
              <a16:creationId xmlns:a16="http://schemas.microsoft.com/office/drawing/2014/main" id="{00000000-0008-0000-0300-00003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106" name="Picture 34" descr="LogoOnLight">
          <a:extLst>
            <a:ext uri="{FF2B5EF4-FFF2-40B4-BE49-F238E27FC236}">
              <a16:creationId xmlns:a16="http://schemas.microsoft.com/office/drawing/2014/main" id="{00000000-0008-0000-0300-00003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107" name="Picture 34" descr="LogoOnLight">
          <a:extLst>
            <a:ext uri="{FF2B5EF4-FFF2-40B4-BE49-F238E27FC236}">
              <a16:creationId xmlns:a16="http://schemas.microsoft.com/office/drawing/2014/main" id="{00000000-0008-0000-0300-00003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108" name="Picture 34" descr="LogoOnLight">
          <a:extLst>
            <a:ext uri="{FF2B5EF4-FFF2-40B4-BE49-F238E27FC236}">
              <a16:creationId xmlns:a16="http://schemas.microsoft.com/office/drawing/2014/main" id="{00000000-0008-0000-0300-00003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213</xdr:row>
      <xdr:rowOff>133350</xdr:rowOff>
    </xdr:from>
    <xdr:ext cx="0" cy="1123950"/>
    <xdr:pic>
      <xdr:nvPicPr>
        <xdr:cNvPr id="2109" name="Picture 34" descr="LogoOnLight">
          <a:extLst>
            <a:ext uri="{FF2B5EF4-FFF2-40B4-BE49-F238E27FC236}">
              <a16:creationId xmlns:a16="http://schemas.microsoft.com/office/drawing/2014/main" id="{00000000-0008-0000-0300-00003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0</xdr:rowOff>
    </xdr:from>
    <xdr:ext cx="0" cy="1127760"/>
    <xdr:pic>
      <xdr:nvPicPr>
        <xdr:cNvPr id="2111" name="Picture 34" descr="LogoOnLight">
          <a:extLst>
            <a:ext uri="{FF2B5EF4-FFF2-40B4-BE49-F238E27FC236}">
              <a16:creationId xmlns:a16="http://schemas.microsoft.com/office/drawing/2014/main" id="{00000000-0008-0000-0300-00003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12" name="Picture 34" descr="LogoOnLight">
          <a:extLst>
            <a:ext uri="{FF2B5EF4-FFF2-40B4-BE49-F238E27FC236}">
              <a16:creationId xmlns:a16="http://schemas.microsoft.com/office/drawing/2014/main" id="{00000000-0008-0000-0300-00004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13" name="Picture 34" descr="LogoOnLight">
          <a:extLst>
            <a:ext uri="{FF2B5EF4-FFF2-40B4-BE49-F238E27FC236}">
              <a16:creationId xmlns:a16="http://schemas.microsoft.com/office/drawing/2014/main" id="{00000000-0008-0000-0300-00004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14" name="Picture 34" descr="LogoOnLight">
          <a:extLst>
            <a:ext uri="{FF2B5EF4-FFF2-40B4-BE49-F238E27FC236}">
              <a16:creationId xmlns:a16="http://schemas.microsoft.com/office/drawing/2014/main" id="{00000000-0008-0000-0300-00004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15" name="Picture 34" descr="LogoOnLight">
          <a:extLst>
            <a:ext uri="{FF2B5EF4-FFF2-40B4-BE49-F238E27FC236}">
              <a16:creationId xmlns:a16="http://schemas.microsoft.com/office/drawing/2014/main" id="{00000000-0008-0000-0300-00004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16" name="Picture 34" descr="LogoOnLight">
          <a:extLst>
            <a:ext uri="{FF2B5EF4-FFF2-40B4-BE49-F238E27FC236}">
              <a16:creationId xmlns:a16="http://schemas.microsoft.com/office/drawing/2014/main" id="{00000000-0008-0000-0300-00004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0</xdr:rowOff>
    </xdr:from>
    <xdr:ext cx="0" cy="1127760"/>
    <xdr:pic>
      <xdr:nvPicPr>
        <xdr:cNvPr id="2117" name="Picture 34" descr="LogoOnLight">
          <a:extLst>
            <a:ext uri="{FF2B5EF4-FFF2-40B4-BE49-F238E27FC236}">
              <a16:creationId xmlns:a16="http://schemas.microsoft.com/office/drawing/2014/main" id="{00000000-0008-0000-0300-00004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0</xdr:rowOff>
    </xdr:from>
    <xdr:ext cx="0" cy="1127760"/>
    <xdr:pic>
      <xdr:nvPicPr>
        <xdr:cNvPr id="2118" name="Picture 34" descr="LogoOnLight">
          <a:extLst>
            <a:ext uri="{FF2B5EF4-FFF2-40B4-BE49-F238E27FC236}">
              <a16:creationId xmlns:a16="http://schemas.microsoft.com/office/drawing/2014/main" id="{00000000-0008-0000-0300-00004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0</xdr:rowOff>
    </xdr:from>
    <xdr:ext cx="0" cy="1127760"/>
    <xdr:pic>
      <xdr:nvPicPr>
        <xdr:cNvPr id="2119" name="Picture 34" descr="LogoOnLight">
          <a:extLst>
            <a:ext uri="{FF2B5EF4-FFF2-40B4-BE49-F238E27FC236}">
              <a16:creationId xmlns:a16="http://schemas.microsoft.com/office/drawing/2014/main" id="{00000000-0008-0000-0300-00004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0</xdr:rowOff>
    </xdr:from>
    <xdr:ext cx="0" cy="1127760"/>
    <xdr:pic>
      <xdr:nvPicPr>
        <xdr:cNvPr id="2120" name="Picture 34" descr="LogoOnLight">
          <a:extLst>
            <a:ext uri="{FF2B5EF4-FFF2-40B4-BE49-F238E27FC236}">
              <a16:creationId xmlns:a16="http://schemas.microsoft.com/office/drawing/2014/main" id="{00000000-0008-0000-0300-00004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9820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304800</xdr:rowOff>
    </xdr:from>
    <xdr:ext cx="0" cy="876300"/>
    <xdr:pic>
      <xdr:nvPicPr>
        <xdr:cNvPr id="2121" name="Picture 76" descr="LogoOnDark">
          <a:extLst>
            <a:ext uri="{FF2B5EF4-FFF2-40B4-BE49-F238E27FC236}">
              <a16:creationId xmlns:a16="http://schemas.microsoft.com/office/drawing/2014/main" id="{00000000-0008-0000-0300-00004908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92868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43000"/>
    <xdr:pic>
      <xdr:nvPicPr>
        <xdr:cNvPr id="2122" name="Picture 34" descr="LogoOnLight">
          <a:extLst>
            <a:ext uri="{FF2B5EF4-FFF2-40B4-BE49-F238E27FC236}">
              <a16:creationId xmlns:a16="http://schemas.microsoft.com/office/drawing/2014/main" id="{00000000-0008-0000-0300-00004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71500"/>
    <xdr:pic>
      <xdr:nvPicPr>
        <xdr:cNvPr id="2123" name="Picture 34" descr="LogoOnLight">
          <a:extLst>
            <a:ext uri="{FF2B5EF4-FFF2-40B4-BE49-F238E27FC236}">
              <a16:creationId xmlns:a16="http://schemas.microsoft.com/office/drawing/2014/main" id="{00000000-0008-0000-0300-00004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24" name="Picture 34" descr="LogoOnLight">
          <a:extLst>
            <a:ext uri="{FF2B5EF4-FFF2-40B4-BE49-F238E27FC236}">
              <a16:creationId xmlns:a16="http://schemas.microsoft.com/office/drawing/2014/main" id="{00000000-0008-0000-0300-00004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25" name="Picture 34" descr="LogoOnLight">
          <a:extLst>
            <a:ext uri="{FF2B5EF4-FFF2-40B4-BE49-F238E27FC236}">
              <a16:creationId xmlns:a16="http://schemas.microsoft.com/office/drawing/2014/main" id="{00000000-0008-0000-0300-00004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26" name="Picture 34" descr="LogoOnLight">
          <a:extLst>
            <a:ext uri="{FF2B5EF4-FFF2-40B4-BE49-F238E27FC236}">
              <a16:creationId xmlns:a16="http://schemas.microsoft.com/office/drawing/2014/main" id="{00000000-0008-0000-0300-00004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27" name="Picture 34" descr="LogoOnLight">
          <a:extLst>
            <a:ext uri="{FF2B5EF4-FFF2-40B4-BE49-F238E27FC236}">
              <a16:creationId xmlns:a16="http://schemas.microsoft.com/office/drawing/2014/main" id="{00000000-0008-0000-0300-00004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28" name="Picture 34" descr="LogoOnLight">
          <a:extLst>
            <a:ext uri="{FF2B5EF4-FFF2-40B4-BE49-F238E27FC236}">
              <a16:creationId xmlns:a16="http://schemas.microsoft.com/office/drawing/2014/main" id="{00000000-0008-0000-0300-00005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29" name="Picture 34" descr="LogoOnLight">
          <a:extLst>
            <a:ext uri="{FF2B5EF4-FFF2-40B4-BE49-F238E27FC236}">
              <a16:creationId xmlns:a16="http://schemas.microsoft.com/office/drawing/2014/main" id="{00000000-0008-0000-0300-00005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30" name="Picture 34" descr="LogoOnLight">
          <a:extLst>
            <a:ext uri="{FF2B5EF4-FFF2-40B4-BE49-F238E27FC236}">
              <a16:creationId xmlns:a16="http://schemas.microsoft.com/office/drawing/2014/main" id="{00000000-0008-0000-0300-00005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31" name="Picture 34" descr="LogoOnLight">
          <a:extLst>
            <a:ext uri="{FF2B5EF4-FFF2-40B4-BE49-F238E27FC236}">
              <a16:creationId xmlns:a16="http://schemas.microsoft.com/office/drawing/2014/main" id="{00000000-0008-0000-0300-00005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32" name="Picture 34" descr="LogoOnLight">
          <a:extLst>
            <a:ext uri="{FF2B5EF4-FFF2-40B4-BE49-F238E27FC236}">
              <a16:creationId xmlns:a16="http://schemas.microsoft.com/office/drawing/2014/main" id="{00000000-0008-0000-0300-00005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33" name="Picture 34" descr="LogoOnLight">
          <a:extLst>
            <a:ext uri="{FF2B5EF4-FFF2-40B4-BE49-F238E27FC236}">
              <a16:creationId xmlns:a16="http://schemas.microsoft.com/office/drawing/2014/main" id="{00000000-0008-0000-0300-00005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34" name="Picture 34" descr="LogoOnLight">
          <a:extLst>
            <a:ext uri="{FF2B5EF4-FFF2-40B4-BE49-F238E27FC236}">
              <a16:creationId xmlns:a16="http://schemas.microsoft.com/office/drawing/2014/main" id="{00000000-0008-0000-0300-00005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35" name="Picture 34" descr="LogoOnLight">
          <a:extLst>
            <a:ext uri="{FF2B5EF4-FFF2-40B4-BE49-F238E27FC236}">
              <a16:creationId xmlns:a16="http://schemas.microsoft.com/office/drawing/2014/main" id="{00000000-0008-0000-0300-00005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36" name="Picture 34" descr="LogoOnLight">
          <a:extLst>
            <a:ext uri="{FF2B5EF4-FFF2-40B4-BE49-F238E27FC236}">
              <a16:creationId xmlns:a16="http://schemas.microsoft.com/office/drawing/2014/main" id="{00000000-0008-0000-0300-00005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37" name="Picture 34" descr="LogoOnLight">
          <a:extLst>
            <a:ext uri="{FF2B5EF4-FFF2-40B4-BE49-F238E27FC236}">
              <a16:creationId xmlns:a16="http://schemas.microsoft.com/office/drawing/2014/main" id="{00000000-0008-0000-0300-00005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38" name="Picture 34" descr="LogoOnLight">
          <a:extLst>
            <a:ext uri="{FF2B5EF4-FFF2-40B4-BE49-F238E27FC236}">
              <a16:creationId xmlns:a16="http://schemas.microsoft.com/office/drawing/2014/main" id="{00000000-0008-0000-0300-00005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39" name="Picture 34" descr="LogoOnLight">
          <a:extLst>
            <a:ext uri="{FF2B5EF4-FFF2-40B4-BE49-F238E27FC236}">
              <a16:creationId xmlns:a16="http://schemas.microsoft.com/office/drawing/2014/main" id="{00000000-0008-0000-0300-00005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40" name="Picture 34" descr="LogoOnLight">
          <a:extLst>
            <a:ext uri="{FF2B5EF4-FFF2-40B4-BE49-F238E27FC236}">
              <a16:creationId xmlns:a16="http://schemas.microsoft.com/office/drawing/2014/main" id="{00000000-0008-0000-0300-00005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41" name="Picture 34" descr="LogoOnLight">
          <a:extLst>
            <a:ext uri="{FF2B5EF4-FFF2-40B4-BE49-F238E27FC236}">
              <a16:creationId xmlns:a16="http://schemas.microsoft.com/office/drawing/2014/main" id="{00000000-0008-0000-0300-00005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223</xdr:row>
      <xdr:rowOff>133350</xdr:rowOff>
    </xdr:from>
    <xdr:ext cx="0" cy="1123950"/>
    <xdr:pic>
      <xdr:nvPicPr>
        <xdr:cNvPr id="2142" name="Picture 34" descr="LogoOnLight">
          <a:extLst>
            <a:ext uri="{FF2B5EF4-FFF2-40B4-BE49-F238E27FC236}">
              <a16:creationId xmlns:a16="http://schemas.microsoft.com/office/drawing/2014/main" id="{00000000-0008-0000-0300-00005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223</xdr:row>
      <xdr:rowOff>704850</xdr:rowOff>
    </xdr:from>
    <xdr:ext cx="0" cy="552450"/>
    <xdr:pic>
      <xdr:nvPicPr>
        <xdr:cNvPr id="2143" name="Picture 34" descr="LogoOnLight">
          <a:extLst>
            <a:ext uri="{FF2B5EF4-FFF2-40B4-BE49-F238E27FC236}">
              <a16:creationId xmlns:a16="http://schemas.microsoft.com/office/drawing/2014/main" id="{00000000-0008-0000-0300-00005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223</xdr:row>
      <xdr:rowOff>133350</xdr:rowOff>
    </xdr:from>
    <xdr:ext cx="0" cy="1123950"/>
    <xdr:pic>
      <xdr:nvPicPr>
        <xdr:cNvPr id="2144" name="Picture 34" descr="LogoOnLight">
          <a:extLst>
            <a:ext uri="{FF2B5EF4-FFF2-40B4-BE49-F238E27FC236}">
              <a16:creationId xmlns:a16="http://schemas.microsoft.com/office/drawing/2014/main" id="{00000000-0008-0000-0300-00006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223</xdr:row>
      <xdr:rowOff>704850</xdr:rowOff>
    </xdr:from>
    <xdr:ext cx="0" cy="552450"/>
    <xdr:pic>
      <xdr:nvPicPr>
        <xdr:cNvPr id="2145" name="Picture 34" descr="LogoOnLight">
          <a:extLst>
            <a:ext uri="{FF2B5EF4-FFF2-40B4-BE49-F238E27FC236}">
              <a16:creationId xmlns:a16="http://schemas.microsoft.com/office/drawing/2014/main" id="{00000000-0008-0000-0300-00006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46" name="Picture 34" descr="LogoOnLight">
          <a:extLst>
            <a:ext uri="{FF2B5EF4-FFF2-40B4-BE49-F238E27FC236}">
              <a16:creationId xmlns:a16="http://schemas.microsoft.com/office/drawing/2014/main" id="{00000000-0008-0000-0300-00006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47" name="Picture 34" descr="LogoOnLight">
          <a:extLst>
            <a:ext uri="{FF2B5EF4-FFF2-40B4-BE49-F238E27FC236}">
              <a16:creationId xmlns:a16="http://schemas.microsoft.com/office/drawing/2014/main" id="{00000000-0008-0000-0300-00006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48" name="Picture 34" descr="LogoOnLight">
          <a:extLst>
            <a:ext uri="{FF2B5EF4-FFF2-40B4-BE49-F238E27FC236}">
              <a16:creationId xmlns:a16="http://schemas.microsoft.com/office/drawing/2014/main" id="{00000000-0008-0000-0300-00006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49" name="Picture 34" descr="LogoOnLight">
          <a:extLst>
            <a:ext uri="{FF2B5EF4-FFF2-40B4-BE49-F238E27FC236}">
              <a16:creationId xmlns:a16="http://schemas.microsoft.com/office/drawing/2014/main" id="{00000000-0008-0000-0300-00006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50" name="Picture 34" descr="LogoOnLight">
          <a:extLst>
            <a:ext uri="{FF2B5EF4-FFF2-40B4-BE49-F238E27FC236}">
              <a16:creationId xmlns:a16="http://schemas.microsoft.com/office/drawing/2014/main" id="{00000000-0008-0000-03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51" name="Picture 34" descr="LogoOnLight">
          <a:extLst>
            <a:ext uri="{FF2B5EF4-FFF2-40B4-BE49-F238E27FC236}">
              <a16:creationId xmlns:a16="http://schemas.microsoft.com/office/drawing/2014/main" id="{00000000-0008-0000-0300-00006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52" name="Picture 34" descr="LogoOnLight">
          <a:extLst>
            <a:ext uri="{FF2B5EF4-FFF2-40B4-BE49-F238E27FC236}">
              <a16:creationId xmlns:a16="http://schemas.microsoft.com/office/drawing/2014/main" id="{00000000-0008-0000-0300-00006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53" name="Picture 34" descr="LogoOnLight">
          <a:extLst>
            <a:ext uri="{FF2B5EF4-FFF2-40B4-BE49-F238E27FC236}">
              <a16:creationId xmlns:a16="http://schemas.microsoft.com/office/drawing/2014/main" id="{00000000-0008-0000-0300-00006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54" name="Picture 34" descr="LogoOnLight">
          <a:extLst>
            <a:ext uri="{FF2B5EF4-FFF2-40B4-BE49-F238E27FC236}">
              <a16:creationId xmlns:a16="http://schemas.microsoft.com/office/drawing/2014/main" id="{00000000-0008-0000-0300-00006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55" name="Picture 34" descr="LogoOnLight">
          <a:extLst>
            <a:ext uri="{FF2B5EF4-FFF2-40B4-BE49-F238E27FC236}">
              <a16:creationId xmlns:a16="http://schemas.microsoft.com/office/drawing/2014/main" id="{00000000-0008-0000-0300-00006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56" name="Picture 34" descr="LogoOnLight">
          <a:extLst>
            <a:ext uri="{FF2B5EF4-FFF2-40B4-BE49-F238E27FC236}">
              <a16:creationId xmlns:a16="http://schemas.microsoft.com/office/drawing/2014/main" id="{00000000-0008-0000-0300-00006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57" name="Picture 34" descr="LogoOnLight">
          <a:extLst>
            <a:ext uri="{FF2B5EF4-FFF2-40B4-BE49-F238E27FC236}">
              <a16:creationId xmlns:a16="http://schemas.microsoft.com/office/drawing/2014/main" id="{00000000-0008-0000-0300-00006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58" name="Picture 34" descr="LogoOnLight">
          <a:extLst>
            <a:ext uri="{FF2B5EF4-FFF2-40B4-BE49-F238E27FC236}">
              <a16:creationId xmlns:a16="http://schemas.microsoft.com/office/drawing/2014/main" id="{00000000-0008-0000-0300-00006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59" name="Picture 34" descr="LogoOnLight">
          <a:extLst>
            <a:ext uri="{FF2B5EF4-FFF2-40B4-BE49-F238E27FC236}">
              <a16:creationId xmlns:a16="http://schemas.microsoft.com/office/drawing/2014/main" id="{00000000-0008-0000-0300-00006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60" name="Picture 34" descr="LogoOnLight">
          <a:extLst>
            <a:ext uri="{FF2B5EF4-FFF2-40B4-BE49-F238E27FC236}">
              <a16:creationId xmlns:a16="http://schemas.microsoft.com/office/drawing/2014/main" id="{00000000-0008-0000-0300-00007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61" name="Picture 34" descr="LogoOnLight">
          <a:extLst>
            <a:ext uri="{FF2B5EF4-FFF2-40B4-BE49-F238E27FC236}">
              <a16:creationId xmlns:a16="http://schemas.microsoft.com/office/drawing/2014/main" id="{00000000-0008-0000-0300-00007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62" name="Picture 34" descr="LogoOnLight">
          <a:extLst>
            <a:ext uri="{FF2B5EF4-FFF2-40B4-BE49-F238E27FC236}">
              <a16:creationId xmlns:a16="http://schemas.microsoft.com/office/drawing/2014/main" id="{00000000-0008-0000-0300-00007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63" name="Picture 34" descr="LogoOnLight">
          <a:extLst>
            <a:ext uri="{FF2B5EF4-FFF2-40B4-BE49-F238E27FC236}">
              <a16:creationId xmlns:a16="http://schemas.microsoft.com/office/drawing/2014/main" id="{00000000-0008-0000-0300-00007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64" name="Picture 34" descr="LogoOnLight">
          <a:extLst>
            <a:ext uri="{FF2B5EF4-FFF2-40B4-BE49-F238E27FC236}">
              <a16:creationId xmlns:a16="http://schemas.microsoft.com/office/drawing/2014/main" id="{00000000-0008-0000-0300-00007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65" name="Picture 34" descr="LogoOnLight">
          <a:extLst>
            <a:ext uri="{FF2B5EF4-FFF2-40B4-BE49-F238E27FC236}">
              <a16:creationId xmlns:a16="http://schemas.microsoft.com/office/drawing/2014/main" id="{00000000-0008-0000-0300-00007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66" name="Picture 34" descr="LogoOnLight">
          <a:extLst>
            <a:ext uri="{FF2B5EF4-FFF2-40B4-BE49-F238E27FC236}">
              <a16:creationId xmlns:a16="http://schemas.microsoft.com/office/drawing/2014/main" id="{00000000-0008-0000-0300-00007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67" name="Picture 34" descr="LogoOnLight">
          <a:extLst>
            <a:ext uri="{FF2B5EF4-FFF2-40B4-BE49-F238E27FC236}">
              <a16:creationId xmlns:a16="http://schemas.microsoft.com/office/drawing/2014/main" id="{00000000-0008-0000-0300-00007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68" name="Picture 34" descr="LogoOnLight">
          <a:extLst>
            <a:ext uri="{FF2B5EF4-FFF2-40B4-BE49-F238E27FC236}">
              <a16:creationId xmlns:a16="http://schemas.microsoft.com/office/drawing/2014/main" id="{00000000-0008-0000-0300-00007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69" name="Picture 34" descr="LogoOnLight">
          <a:extLst>
            <a:ext uri="{FF2B5EF4-FFF2-40B4-BE49-F238E27FC236}">
              <a16:creationId xmlns:a16="http://schemas.microsoft.com/office/drawing/2014/main" id="{00000000-0008-0000-0300-00007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223</xdr:row>
      <xdr:rowOff>133350</xdr:rowOff>
    </xdr:from>
    <xdr:ext cx="0" cy="1123950"/>
    <xdr:pic>
      <xdr:nvPicPr>
        <xdr:cNvPr id="2170" name="Picture 34" descr="LogoOnLight">
          <a:extLst>
            <a:ext uri="{FF2B5EF4-FFF2-40B4-BE49-F238E27FC236}">
              <a16:creationId xmlns:a16="http://schemas.microsoft.com/office/drawing/2014/main" id="{00000000-0008-0000-0300-00007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223</xdr:row>
      <xdr:rowOff>704850</xdr:rowOff>
    </xdr:from>
    <xdr:ext cx="0" cy="552450"/>
    <xdr:pic>
      <xdr:nvPicPr>
        <xdr:cNvPr id="2171" name="Picture 34" descr="LogoOnLight">
          <a:extLst>
            <a:ext uri="{FF2B5EF4-FFF2-40B4-BE49-F238E27FC236}">
              <a16:creationId xmlns:a16="http://schemas.microsoft.com/office/drawing/2014/main" id="{00000000-0008-0000-0300-00007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223</xdr:row>
      <xdr:rowOff>133350</xdr:rowOff>
    </xdr:from>
    <xdr:ext cx="0" cy="1123950"/>
    <xdr:pic>
      <xdr:nvPicPr>
        <xdr:cNvPr id="2172" name="Picture 34" descr="LogoOnLight">
          <a:extLst>
            <a:ext uri="{FF2B5EF4-FFF2-40B4-BE49-F238E27FC236}">
              <a16:creationId xmlns:a16="http://schemas.microsoft.com/office/drawing/2014/main" id="{00000000-0008-0000-0300-00007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73" name="Picture 34" descr="LogoOnLight">
          <a:extLst>
            <a:ext uri="{FF2B5EF4-FFF2-40B4-BE49-F238E27FC236}">
              <a16:creationId xmlns:a16="http://schemas.microsoft.com/office/drawing/2014/main" id="{00000000-0008-0000-0300-00007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74" name="Picture 34" descr="LogoOnLight">
          <a:extLst>
            <a:ext uri="{FF2B5EF4-FFF2-40B4-BE49-F238E27FC236}">
              <a16:creationId xmlns:a16="http://schemas.microsoft.com/office/drawing/2014/main" id="{00000000-0008-0000-0300-00007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75" name="Picture 34" descr="LogoOnLight">
          <a:extLst>
            <a:ext uri="{FF2B5EF4-FFF2-40B4-BE49-F238E27FC236}">
              <a16:creationId xmlns:a16="http://schemas.microsoft.com/office/drawing/2014/main" id="{00000000-0008-0000-0300-00007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76" name="Picture 34" descr="LogoOnLight">
          <a:extLst>
            <a:ext uri="{FF2B5EF4-FFF2-40B4-BE49-F238E27FC236}">
              <a16:creationId xmlns:a16="http://schemas.microsoft.com/office/drawing/2014/main" id="{00000000-0008-0000-0300-00008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77" name="Picture 34" descr="LogoOnLight">
          <a:extLst>
            <a:ext uri="{FF2B5EF4-FFF2-40B4-BE49-F238E27FC236}">
              <a16:creationId xmlns:a16="http://schemas.microsoft.com/office/drawing/2014/main" id="{00000000-0008-0000-0300-00008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78" name="Picture 34" descr="LogoOnLight">
          <a:extLst>
            <a:ext uri="{FF2B5EF4-FFF2-40B4-BE49-F238E27FC236}">
              <a16:creationId xmlns:a16="http://schemas.microsoft.com/office/drawing/2014/main" id="{00000000-0008-0000-0300-00008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79" name="Picture 34" descr="LogoOnLight">
          <a:extLst>
            <a:ext uri="{FF2B5EF4-FFF2-40B4-BE49-F238E27FC236}">
              <a16:creationId xmlns:a16="http://schemas.microsoft.com/office/drawing/2014/main" id="{00000000-0008-0000-0300-00008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80" name="Picture 34" descr="LogoOnLight">
          <a:extLst>
            <a:ext uri="{FF2B5EF4-FFF2-40B4-BE49-F238E27FC236}">
              <a16:creationId xmlns:a16="http://schemas.microsoft.com/office/drawing/2014/main" id="{00000000-0008-0000-0300-00008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81" name="Picture 34" descr="LogoOnLight">
          <a:extLst>
            <a:ext uri="{FF2B5EF4-FFF2-40B4-BE49-F238E27FC236}">
              <a16:creationId xmlns:a16="http://schemas.microsoft.com/office/drawing/2014/main" id="{00000000-0008-0000-0300-00008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82" name="Picture 34" descr="LogoOnLight">
          <a:extLst>
            <a:ext uri="{FF2B5EF4-FFF2-40B4-BE49-F238E27FC236}">
              <a16:creationId xmlns:a16="http://schemas.microsoft.com/office/drawing/2014/main" id="{00000000-0008-0000-0300-00008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83" name="Picture 34" descr="LogoOnLight">
          <a:extLst>
            <a:ext uri="{FF2B5EF4-FFF2-40B4-BE49-F238E27FC236}">
              <a16:creationId xmlns:a16="http://schemas.microsoft.com/office/drawing/2014/main" id="{00000000-0008-0000-0300-00008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84" name="Picture 34" descr="LogoOnLight">
          <a:extLst>
            <a:ext uri="{FF2B5EF4-FFF2-40B4-BE49-F238E27FC236}">
              <a16:creationId xmlns:a16="http://schemas.microsoft.com/office/drawing/2014/main" id="{00000000-0008-0000-0300-00008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85" name="Picture 34" descr="LogoOnLight">
          <a:extLst>
            <a:ext uri="{FF2B5EF4-FFF2-40B4-BE49-F238E27FC236}">
              <a16:creationId xmlns:a16="http://schemas.microsoft.com/office/drawing/2014/main" id="{00000000-0008-0000-0300-00008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86" name="Picture 34" descr="LogoOnLight">
          <a:extLst>
            <a:ext uri="{FF2B5EF4-FFF2-40B4-BE49-F238E27FC236}">
              <a16:creationId xmlns:a16="http://schemas.microsoft.com/office/drawing/2014/main" id="{00000000-0008-0000-0300-00008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87" name="Picture 34" descr="LogoOnLight">
          <a:extLst>
            <a:ext uri="{FF2B5EF4-FFF2-40B4-BE49-F238E27FC236}">
              <a16:creationId xmlns:a16="http://schemas.microsoft.com/office/drawing/2014/main" id="{00000000-0008-0000-0300-00008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88" name="Picture 34" descr="LogoOnLight">
          <a:extLst>
            <a:ext uri="{FF2B5EF4-FFF2-40B4-BE49-F238E27FC236}">
              <a16:creationId xmlns:a16="http://schemas.microsoft.com/office/drawing/2014/main" id="{00000000-0008-0000-0300-00008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223</xdr:row>
      <xdr:rowOff>133350</xdr:rowOff>
    </xdr:from>
    <xdr:ext cx="0" cy="1123950"/>
    <xdr:pic>
      <xdr:nvPicPr>
        <xdr:cNvPr id="2189" name="Picture 34" descr="LogoOnLight">
          <a:extLst>
            <a:ext uri="{FF2B5EF4-FFF2-40B4-BE49-F238E27FC236}">
              <a16:creationId xmlns:a16="http://schemas.microsoft.com/office/drawing/2014/main" id="{00000000-0008-0000-0300-00008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1154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223</xdr:row>
      <xdr:rowOff>704850</xdr:rowOff>
    </xdr:from>
    <xdr:ext cx="0" cy="552450"/>
    <xdr:pic>
      <xdr:nvPicPr>
        <xdr:cNvPr id="2190" name="Picture 34" descr="LogoOnLight">
          <a:extLst>
            <a:ext uri="{FF2B5EF4-FFF2-40B4-BE49-F238E27FC236}">
              <a16:creationId xmlns:a16="http://schemas.microsoft.com/office/drawing/2014/main" id="{00000000-0008-0000-0300-00008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6869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251</xdr:row>
      <xdr:rowOff>0</xdr:rowOff>
    </xdr:from>
    <xdr:ext cx="0" cy="0"/>
    <xdr:pic>
      <xdr:nvPicPr>
        <xdr:cNvPr id="2192" name="Picture 34" descr="LogoOnLight">
          <a:extLst>
            <a:ext uri="{FF2B5EF4-FFF2-40B4-BE49-F238E27FC236}">
              <a16:creationId xmlns:a16="http://schemas.microsoft.com/office/drawing/2014/main" id="{00000000-0008-0000-0300-00009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525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251</xdr:row>
      <xdr:rowOff>0</xdr:rowOff>
    </xdr:from>
    <xdr:ext cx="0" cy="647700"/>
    <xdr:pic>
      <xdr:nvPicPr>
        <xdr:cNvPr id="2193" name="Picture 4" descr="LogoOnLight">
          <a:extLst>
            <a:ext uri="{FF2B5EF4-FFF2-40B4-BE49-F238E27FC236}">
              <a16:creationId xmlns:a16="http://schemas.microsoft.com/office/drawing/2014/main" id="{00000000-0008-0000-0300-00009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2205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251</xdr:row>
      <xdr:rowOff>0</xdr:rowOff>
    </xdr:from>
    <xdr:ext cx="0" cy="876300"/>
    <xdr:pic>
      <xdr:nvPicPr>
        <xdr:cNvPr id="2194" name="Picture 4" descr="LogoOnLight">
          <a:extLst>
            <a:ext uri="{FF2B5EF4-FFF2-40B4-BE49-F238E27FC236}">
              <a16:creationId xmlns:a16="http://schemas.microsoft.com/office/drawing/2014/main" id="{00000000-0008-0000-0300-00009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2205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251</xdr:row>
      <xdr:rowOff>0</xdr:rowOff>
    </xdr:from>
    <xdr:ext cx="0" cy="870585"/>
    <xdr:pic>
      <xdr:nvPicPr>
        <xdr:cNvPr id="2195" name="Picture 4" descr="LogoOnLight">
          <a:extLst>
            <a:ext uri="{FF2B5EF4-FFF2-40B4-BE49-F238E27FC236}">
              <a16:creationId xmlns:a16="http://schemas.microsoft.com/office/drawing/2014/main" id="{00000000-0008-0000-0300-00009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2205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251</xdr:row>
      <xdr:rowOff>0</xdr:rowOff>
    </xdr:from>
    <xdr:ext cx="0" cy="870585"/>
    <xdr:pic>
      <xdr:nvPicPr>
        <xdr:cNvPr id="2196" name="Picture 4" descr="LogoOnLight">
          <a:extLst>
            <a:ext uri="{FF2B5EF4-FFF2-40B4-BE49-F238E27FC236}">
              <a16:creationId xmlns:a16="http://schemas.microsoft.com/office/drawing/2014/main" id="{00000000-0008-0000-0300-00009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2205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152400</xdr:colOff>
      <xdr:row>251</xdr:row>
      <xdr:rowOff>0</xdr:rowOff>
    </xdr:from>
    <xdr:ext cx="0" cy="0"/>
    <xdr:pic>
      <xdr:nvPicPr>
        <xdr:cNvPr id="2197" name="Picture 76" descr="LogoOnDark">
          <a:extLst>
            <a:ext uri="{FF2B5EF4-FFF2-40B4-BE49-F238E27FC236}">
              <a16:creationId xmlns:a16="http://schemas.microsoft.com/office/drawing/2014/main" id="{00000000-0008-0000-0300-00009508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3600" y="12525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198" name="Picture 34" descr="LogoOnLight">
          <a:extLst>
            <a:ext uri="{FF2B5EF4-FFF2-40B4-BE49-F238E27FC236}">
              <a16:creationId xmlns:a16="http://schemas.microsoft.com/office/drawing/2014/main" id="{00000000-0008-0000-0300-00009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199" name="Picture 34" descr="LogoOnLight">
          <a:extLst>
            <a:ext uri="{FF2B5EF4-FFF2-40B4-BE49-F238E27FC236}">
              <a16:creationId xmlns:a16="http://schemas.microsoft.com/office/drawing/2014/main" id="{00000000-0008-0000-0300-00009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00" name="Picture 34" descr="LogoOnLight">
          <a:extLst>
            <a:ext uri="{FF2B5EF4-FFF2-40B4-BE49-F238E27FC236}">
              <a16:creationId xmlns:a16="http://schemas.microsoft.com/office/drawing/2014/main" id="{00000000-0008-0000-0300-00009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01" name="Picture 34" descr="LogoOnLight">
          <a:extLst>
            <a:ext uri="{FF2B5EF4-FFF2-40B4-BE49-F238E27FC236}">
              <a16:creationId xmlns:a16="http://schemas.microsoft.com/office/drawing/2014/main" id="{00000000-0008-0000-0300-00009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02" name="Picture 34" descr="LogoOnLight">
          <a:extLst>
            <a:ext uri="{FF2B5EF4-FFF2-40B4-BE49-F238E27FC236}">
              <a16:creationId xmlns:a16="http://schemas.microsoft.com/office/drawing/2014/main" id="{00000000-0008-0000-0300-00009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03" name="Picture 34" descr="LogoOnLight">
          <a:extLst>
            <a:ext uri="{FF2B5EF4-FFF2-40B4-BE49-F238E27FC236}">
              <a16:creationId xmlns:a16="http://schemas.microsoft.com/office/drawing/2014/main" id="{00000000-0008-0000-0300-00009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251</xdr:row>
      <xdr:rowOff>0</xdr:rowOff>
    </xdr:from>
    <xdr:ext cx="0" cy="1123950"/>
    <xdr:pic>
      <xdr:nvPicPr>
        <xdr:cNvPr id="2204" name="Picture 34" descr="LogoOnLight">
          <a:extLst>
            <a:ext uri="{FF2B5EF4-FFF2-40B4-BE49-F238E27FC236}">
              <a16:creationId xmlns:a16="http://schemas.microsoft.com/office/drawing/2014/main" id="{00000000-0008-0000-0300-00009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251</xdr:row>
      <xdr:rowOff>0</xdr:rowOff>
    </xdr:from>
    <xdr:ext cx="0" cy="552450"/>
    <xdr:pic>
      <xdr:nvPicPr>
        <xdr:cNvPr id="2205" name="Picture 34" descr="LogoOnLight">
          <a:extLst>
            <a:ext uri="{FF2B5EF4-FFF2-40B4-BE49-F238E27FC236}">
              <a16:creationId xmlns:a16="http://schemas.microsoft.com/office/drawing/2014/main" id="{00000000-0008-0000-0300-00009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251</xdr:row>
      <xdr:rowOff>0</xdr:rowOff>
    </xdr:from>
    <xdr:ext cx="0" cy="552450"/>
    <xdr:pic>
      <xdr:nvPicPr>
        <xdr:cNvPr id="2206" name="Picture 34" descr="LogoOnLight">
          <a:extLst>
            <a:ext uri="{FF2B5EF4-FFF2-40B4-BE49-F238E27FC236}">
              <a16:creationId xmlns:a16="http://schemas.microsoft.com/office/drawing/2014/main" id="{00000000-0008-0000-0300-00009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07" name="Picture 34" descr="LogoOnLight">
          <a:extLst>
            <a:ext uri="{FF2B5EF4-FFF2-40B4-BE49-F238E27FC236}">
              <a16:creationId xmlns:a16="http://schemas.microsoft.com/office/drawing/2014/main" id="{00000000-0008-0000-0300-00009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08" name="Picture 34" descr="LogoOnLight">
          <a:extLst>
            <a:ext uri="{FF2B5EF4-FFF2-40B4-BE49-F238E27FC236}">
              <a16:creationId xmlns:a16="http://schemas.microsoft.com/office/drawing/2014/main" id="{00000000-0008-0000-0300-0000A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09" name="Picture 34" descr="LogoOnLight">
          <a:extLst>
            <a:ext uri="{FF2B5EF4-FFF2-40B4-BE49-F238E27FC236}">
              <a16:creationId xmlns:a16="http://schemas.microsoft.com/office/drawing/2014/main" id="{00000000-0008-0000-0300-0000A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10" name="Picture 34" descr="LogoOnLight">
          <a:extLst>
            <a:ext uri="{FF2B5EF4-FFF2-40B4-BE49-F238E27FC236}">
              <a16:creationId xmlns:a16="http://schemas.microsoft.com/office/drawing/2014/main" id="{00000000-0008-0000-0300-0000A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11" name="Picture 34" descr="LogoOnLight">
          <a:extLst>
            <a:ext uri="{FF2B5EF4-FFF2-40B4-BE49-F238E27FC236}">
              <a16:creationId xmlns:a16="http://schemas.microsoft.com/office/drawing/2014/main" id="{00000000-0008-0000-0300-0000A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12" name="Picture 34" descr="LogoOnLight">
          <a:extLst>
            <a:ext uri="{FF2B5EF4-FFF2-40B4-BE49-F238E27FC236}">
              <a16:creationId xmlns:a16="http://schemas.microsoft.com/office/drawing/2014/main" id="{00000000-0008-0000-0300-0000A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13" name="Picture 34" descr="LogoOnLight">
          <a:extLst>
            <a:ext uri="{FF2B5EF4-FFF2-40B4-BE49-F238E27FC236}">
              <a16:creationId xmlns:a16="http://schemas.microsoft.com/office/drawing/2014/main" id="{00000000-0008-0000-0300-0000A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14" name="Picture 34" descr="LogoOnLight">
          <a:extLst>
            <a:ext uri="{FF2B5EF4-FFF2-40B4-BE49-F238E27FC236}">
              <a16:creationId xmlns:a16="http://schemas.microsoft.com/office/drawing/2014/main" id="{00000000-0008-0000-0300-0000A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15" name="Picture 34" descr="LogoOnLight">
          <a:extLst>
            <a:ext uri="{FF2B5EF4-FFF2-40B4-BE49-F238E27FC236}">
              <a16:creationId xmlns:a16="http://schemas.microsoft.com/office/drawing/2014/main" id="{00000000-0008-0000-0300-0000A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16" name="Picture 34" descr="LogoOnLight">
          <a:extLst>
            <a:ext uri="{FF2B5EF4-FFF2-40B4-BE49-F238E27FC236}">
              <a16:creationId xmlns:a16="http://schemas.microsoft.com/office/drawing/2014/main" id="{00000000-0008-0000-0300-0000A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17" name="Picture 34" descr="LogoOnLight">
          <a:extLst>
            <a:ext uri="{FF2B5EF4-FFF2-40B4-BE49-F238E27FC236}">
              <a16:creationId xmlns:a16="http://schemas.microsoft.com/office/drawing/2014/main" id="{00000000-0008-0000-0300-0000A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18" name="Picture 34" descr="LogoOnLight">
          <a:extLst>
            <a:ext uri="{FF2B5EF4-FFF2-40B4-BE49-F238E27FC236}">
              <a16:creationId xmlns:a16="http://schemas.microsoft.com/office/drawing/2014/main" id="{00000000-0008-0000-0300-0000A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19" name="Picture 34" descr="LogoOnLight">
          <a:extLst>
            <a:ext uri="{FF2B5EF4-FFF2-40B4-BE49-F238E27FC236}">
              <a16:creationId xmlns:a16="http://schemas.microsoft.com/office/drawing/2014/main" id="{00000000-0008-0000-0300-0000A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20" name="Picture 34" descr="LogoOnLight">
          <a:extLst>
            <a:ext uri="{FF2B5EF4-FFF2-40B4-BE49-F238E27FC236}">
              <a16:creationId xmlns:a16="http://schemas.microsoft.com/office/drawing/2014/main" id="{00000000-0008-0000-0300-0000A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21" name="Picture 34" descr="LogoOnLight">
          <a:extLst>
            <a:ext uri="{FF2B5EF4-FFF2-40B4-BE49-F238E27FC236}">
              <a16:creationId xmlns:a16="http://schemas.microsoft.com/office/drawing/2014/main" id="{00000000-0008-0000-0300-0000A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22" name="Picture 34" descr="LogoOnLight">
          <a:extLst>
            <a:ext uri="{FF2B5EF4-FFF2-40B4-BE49-F238E27FC236}">
              <a16:creationId xmlns:a16="http://schemas.microsoft.com/office/drawing/2014/main" id="{00000000-0008-0000-0300-0000A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23" name="Picture 34" descr="LogoOnLight">
          <a:extLst>
            <a:ext uri="{FF2B5EF4-FFF2-40B4-BE49-F238E27FC236}">
              <a16:creationId xmlns:a16="http://schemas.microsoft.com/office/drawing/2014/main" id="{00000000-0008-0000-0300-0000A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24" name="Picture 34" descr="LogoOnLight">
          <a:extLst>
            <a:ext uri="{FF2B5EF4-FFF2-40B4-BE49-F238E27FC236}">
              <a16:creationId xmlns:a16="http://schemas.microsoft.com/office/drawing/2014/main" id="{00000000-0008-0000-0300-0000B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7760"/>
    <xdr:pic>
      <xdr:nvPicPr>
        <xdr:cNvPr id="2225" name="Picture 34" descr="LogoOnLight">
          <a:extLst>
            <a:ext uri="{FF2B5EF4-FFF2-40B4-BE49-F238E27FC236}">
              <a16:creationId xmlns:a16="http://schemas.microsoft.com/office/drawing/2014/main" id="{00000000-0008-0000-0300-0000B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2205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26" name="Picture 34" descr="LogoOnLight">
          <a:extLst>
            <a:ext uri="{FF2B5EF4-FFF2-40B4-BE49-F238E27FC236}">
              <a16:creationId xmlns:a16="http://schemas.microsoft.com/office/drawing/2014/main" id="{00000000-0008-0000-0300-0000B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27" name="Picture 34" descr="LogoOnLight">
          <a:extLst>
            <a:ext uri="{FF2B5EF4-FFF2-40B4-BE49-F238E27FC236}">
              <a16:creationId xmlns:a16="http://schemas.microsoft.com/office/drawing/2014/main" id="{00000000-0008-0000-0300-0000B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28" name="Picture 34" descr="LogoOnLight">
          <a:extLst>
            <a:ext uri="{FF2B5EF4-FFF2-40B4-BE49-F238E27FC236}">
              <a16:creationId xmlns:a16="http://schemas.microsoft.com/office/drawing/2014/main" id="{00000000-0008-0000-0300-0000B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29" name="Picture 34" descr="LogoOnLight">
          <a:extLst>
            <a:ext uri="{FF2B5EF4-FFF2-40B4-BE49-F238E27FC236}">
              <a16:creationId xmlns:a16="http://schemas.microsoft.com/office/drawing/2014/main" id="{00000000-0008-0000-0300-0000B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30" name="Picture 34" descr="LogoOnLight">
          <a:extLst>
            <a:ext uri="{FF2B5EF4-FFF2-40B4-BE49-F238E27FC236}">
              <a16:creationId xmlns:a16="http://schemas.microsoft.com/office/drawing/2014/main" id="{00000000-0008-0000-0300-0000B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7760"/>
    <xdr:pic>
      <xdr:nvPicPr>
        <xdr:cNvPr id="2231" name="Picture 34" descr="LogoOnLight">
          <a:extLst>
            <a:ext uri="{FF2B5EF4-FFF2-40B4-BE49-F238E27FC236}">
              <a16:creationId xmlns:a16="http://schemas.microsoft.com/office/drawing/2014/main" id="{00000000-0008-0000-0300-0000B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2205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7760"/>
    <xdr:pic>
      <xdr:nvPicPr>
        <xdr:cNvPr id="2232" name="Picture 34" descr="LogoOnLight">
          <a:extLst>
            <a:ext uri="{FF2B5EF4-FFF2-40B4-BE49-F238E27FC236}">
              <a16:creationId xmlns:a16="http://schemas.microsoft.com/office/drawing/2014/main" id="{00000000-0008-0000-0300-0000B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2205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7760"/>
    <xdr:pic>
      <xdr:nvPicPr>
        <xdr:cNvPr id="2233" name="Picture 34" descr="LogoOnLight">
          <a:extLst>
            <a:ext uri="{FF2B5EF4-FFF2-40B4-BE49-F238E27FC236}">
              <a16:creationId xmlns:a16="http://schemas.microsoft.com/office/drawing/2014/main" id="{00000000-0008-0000-0300-0000B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2205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7760"/>
    <xdr:pic>
      <xdr:nvPicPr>
        <xdr:cNvPr id="2234" name="Picture 34" descr="LogoOnLight">
          <a:extLst>
            <a:ext uri="{FF2B5EF4-FFF2-40B4-BE49-F238E27FC236}">
              <a16:creationId xmlns:a16="http://schemas.microsoft.com/office/drawing/2014/main" id="{00000000-0008-0000-0300-0000B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2205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876300"/>
    <xdr:pic>
      <xdr:nvPicPr>
        <xdr:cNvPr id="2235" name="Picture 76" descr="LogoOnDark">
          <a:extLst>
            <a:ext uri="{FF2B5EF4-FFF2-40B4-BE49-F238E27FC236}">
              <a16:creationId xmlns:a16="http://schemas.microsoft.com/office/drawing/2014/main" id="{00000000-0008-0000-0300-0000BB08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125253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43000"/>
    <xdr:pic>
      <xdr:nvPicPr>
        <xdr:cNvPr id="2236" name="Picture 34" descr="LogoOnLight">
          <a:extLst>
            <a:ext uri="{FF2B5EF4-FFF2-40B4-BE49-F238E27FC236}">
              <a16:creationId xmlns:a16="http://schemas.microsoft.com/office/drawing/2014/main" id="{00000000-0008-0000-0300-0000B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71500"/>
    <xdr:pic>
      <xdr:nvPicPr>
        <xdr:cNvPr id="2237" name="Picture 34" descr="LogoOnLight">
          <a:extLst>
            <a:ext uri="{FF2B5EF4-FFF2-40B4-BE49-F238E27FC236}">
              <a16:creationId xmlns:a16="http://schemas.microsoft.com/office/drawing/2014/main" id="{00000000-0008-0000-0300-0000B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38" name="Picture 34" descr="LogoOnLight">
          <a:extLst>
            <a:ext uri="{FF2B5EF4-FFF2-40B4-BE49-F238E27FC236}">
              <a16:creationId xmlns:a16="http://schemas.microsoft.com/office/drawing/2014/main" id="{00000000-0008-0000-0300-0000B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39" name="Picture 34" descr="LogoOnLight">
          <a:extLst>
            <a:ext uri="{FF2B5EF4-FFF2-40B4-BE49-F238E27FC236}">
              <a16:creationId xmlns:a16="http://schemas.microsoft.com/office/drawing/2014/main" id="{00000000-0008-0000-0300-0000B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40" name="Picture 34" descr="LogoOnLight">
          <a:extLst>
            <a:ext uri="{FF2B5EF4-FFF2-40B4-BE49-F238E27FC236}">
              <a16:creationId xmlns:a16="http://schemas.microsoft.com/office/drawing/2014/main" id="{00000000-0008-0000-0300-0000C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41" name="Picture 34" descr="LogoOnLight">
          <a:extLst>
            <a:ext uri="{FF2B5EF4-FFF2-40B4-BE49-F238E27FC236}">
              <a16:creationId xmlns:a16="http://schemas.microsoft.com/office/drawing/2014/main" id="{00000000-0008-0000-0300-0000C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42" name="Picture 34" descr="LogoOnLight">
          <a:extLst>
            <a:ext uri="{FF2B5EF4-FFF2-40B4-BE49-F238E27FC236}">
              <a16:creationId xmlns:a16="http://schemas.microsoft.com/office/drawing/2014/main" id="{00000000-0008-0000-0300-0000C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43" name="Picture 34" descr="LogoOnLight">
          <a:extLst>
            <a:ext uri="{FF2B5EF4-FFF2-40B4-BE49-F238E27FC236}">
              <a16:creationId xmlns:a16="http://schemas.microsoft.com/office/drawing/2014/main" id="{00000000-0008-0000-0300-0000C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44" name="Picture 34" descr="LogoOnLight">
          <a:extLst>
            <a:ext uri="{FF2B5EF4-FFF2-40B4-BE49-F238E27FC236}">
              <a16:creationId xmlns:a16="http://schemas.microsoft.com/office/drawing/2014/main" id="{00000000-0008-0000-0300-0000C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45" name="Picture 34" descr="LogoOnLight">
          <a:extLst>
            <a:ext uri="{FF2B5EF4-FFF2-40B4-BE49-F238E27FC236}">
              <a16:creationId xmlns:a16="http://schemas.microsoft.com/office/drawing/2014/main" id="{00000000-0008-0000-0300-0000C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46" name="Picture 34" descr="LogoOnLight">
          <a:extLst>
            <a:ext uri="{FF2B5EF4-FFF2-40B4-BE49-F238E27FC236}">
              <a16:creationId xmlns:a16="http://schemas.microsoft.com/office/drawing/2014/main" id="{00000000-0008-0000-0300-0000C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47" name="Picture 34" descr="LogoOnLight">
          <a:extLst>
            <a:ext uri="{FF2B5EF4-FFF2-40B4-BE49-F238E27FC236}">
              <a16:creationId xmlns:a16="http://schemas.microsoft.com/office/drawing/2014/main" id="{00000000-0008-0000-0300-0000C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48" name="Picture 34" descr="LogoOnLight">
          <a:extLst>
            <a:ext uri="{FF2B5EF4-FFF2-40B4-BE49-F238E27FC236}">
              <a16:creationId xmlns:a16="http://schemas.microsoft.com/office/drawing/2014/main" id="{00000000-0008-0000-0300-0000C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49" name="Picture 34" descr="LogoOnLight">
          <a:extLst>
            <a:ext uri="{FF2B5EF4-FFF2-40B4-BE49-F238E27FC236}">
              <a16:creationId xmlns:a16="http://schemas.microsoft.com/office/drawing/2014/main" id="{00000000-0008-0000-0300-0000C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50" name="Picture 34" descr="LogoOnLight">
          <a:extLst>
            <a:ext uri="{FF2B5EF4-FFF2-40B4-BE49-F238E27FC236}">
              <a16:creationId xmlns:a16="http://schemas.microsoft.com/office/drawing/2014/main" id="{00000000-0008-0000-0300-0000C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51" name="Picture 34" descr="LogoOnLight">
          <a:extLst>
            <a:ext uri="{FF2B5EF4-FFF2-40B4-BE49-F238E27FC236}">
              <a16:creationId xmlns:a16="http://schemas.microsoft.com/office/drawing/2014/main" id="{00000000-0008-0000-0300-0000C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52" name="Picture 34" descr="LogoOnLight">
          <a:extLst>
            <a:ext uri="{FF2B5EF4-FFF2-40B4-BE49-F238E27FC236}">
              <a16:creationId xmlns:a16="http://schemas.microsoft.com/office/drawing/2014/main" id="{00000000-0008-0000-0300-0000C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53" name="Picture 34" descr="LogoOnLight">
          <a:extLst>
            <a:ext uri="{FF2B5EF4-FFF2-40B4-BE49-F238E27FC236}">
              <a16:creationId xmlns:a16="http://schemas.microsoft.com/office/drawing/2014/main" id="{00000000-0008-0000-0300-0000C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54" name="Picture 34" descr="LogoOnLight">
          <a:extLst>
            <a:ext uri="{FF2B5EF4-FFF2-40B4-BE49-F238E27FC236}">
              <a16:creationId xmlns:a16="http://schemas.microsoft.com/office/drawing/2014/main" id="{00000000-0008-0000-0300-0000C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55" name="Picture 34" descr="LogoOnLight">
          <a:extLst>
            <a:ext uri="{FF2B5EF4-FFF2-40B4-BE49-F238E27FC236}">
              <a16:creationId xmlns:a16="http://schemas.microsoft.com/office/drawing/2014/main" id="{00000000-0008-0000-0300-0000C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251</xdr:row>
      <xdr:rowOff>0</xdr:rowOff>
    </xdr:from>
    <xdr:ext cx="0" cy="1123950"/>
    <xdr:pic>
      <xdr:nvPicPr>
        <xdr:cNvPr id="2256" name="Picture 34" descr="LogoOnLight">
          <a:extLst>
            <a:ext uri="{FF2B5EF4-FFF2-40B4-BE49-F238E27FC236}">
              <a16:creationId xmlns:a16="http://schemas.microsoft.com/office/drawing/2014/main" id="{00000000-0008-0000-0300-0000D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251</xdr:row>
      <xdr:rowOff>0</xdr:rowOff>
    </xdr:from>
    <xdr:ext cx="0" cy="552450"/>
    <xdr:pic>
      <xdr:nvPicPr>
        <xdr:cNvPr id="2257" name="Picture 34" descr="LogoOnLight">
          <a:extLst>
            <a:ext uri="{FF2B5EF4-FFF2-40B4-BE49-F238E27FC236}">
              <a16:creationId xmlns:a16="http://schemas.microsoft.com/office/drawing/2014/main" id="{00000000-0008-0000-0300-0000D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251</xdr:row>
      <xdr:rowOff>0</xdr:rowOff>
    </xdr:from>
    <xdr:ext cx="0" cy="1123950"/>
    <xdr:pic>
      <xdr:nvPicPr>
        <xdr:cNvPr id="2258" name="Picture 34" descr="LogoOnLight">
          <a:extLst>
            <a:ext uri="{FF2B5EF4-FFF2-40B4-BE49-F238E27FC236}">
              <a16:creationId xmlns:a16="http://schemas.microsoft.com/office/drawing/2014/main" id="{00000000-0008-0000-0300-0000D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251</xdr:row>
      <xdr:rowOff>0</xdr:rowOff>
    </xdr:from>
    <xdr:ext cx="0" cy="552450"/>
    <xdr:pic>
      <xdr:nvPicPr>
        <xdr:cNvPr id="2259" name="Picture 34" descr="LogoOnLight">
          <a:extLst>
            <a:ext uri="{FF2B5EF4-FFF2-40B4-BE49-F238E27FC236}">
              <a16:creationId xmlns:a16="http://schemas.microsoft.com/office/drawing/2014/main" id="{00000000-0008-0000-0300-0000D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60" name="Picture 34" descr="LogoOnLight">
          <a:extLst>
            <a:ext uri="{FF2B5EF4-FFF2-40B4-BE49-F238E27FC236}">
              <a16:creationId xmlns:a16="http://schemas.microsoft.com/office/drawing/2014/main" id="{00000000-0008-0000-0300-0000D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61" name="Picture 34" descr="LogoOnLight">
          <a:extLst>
            <a:ext uri="{FF2B5EF4-FFF2-40B4-BE49-F238E27FC236}">
              <a16:creationId xmlns:a16="http://schemas.microsoft.com/office/drawing/2014/main" id="{00000000-0008-0000-0300-0000D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62" name="Picture 34" descr="LogoOnLight">
          <a:extLst>
            <a:ext uri="{FF2B5EF4-FFF2-40B4-BE49-F238E27FC236}">
              <a16:creationId xmlns:a16="http://schemas.microsoft.com/office/drawing/2014/main" id="{00000000-0008-0000-0300-0000D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63" name="Picture 34" descr="LogoOnLight">
          <a:extLst>
            <a:ext uri="{FF2B5EF4-FFF2-40B4-BE49-F238E27FC236}">
              <a16:creationId xmlns:a16="http://schemas.microsoft.com/office/drawing/2014/main" id="{00000000-0008-0000-0300-0000D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64" name="Picture 34" descr="LogoOnLight">
          <a:extLst>
            <a:ext uri="{FF2B5EF4-FFF2-40B4-BE49-F238E27FC236}">
              <a16:creationId xmlns:a16="http://schemas.microsoft.com/office/drawing/2014/main" id="{00000000-0008-0000-0300-0000D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65" name="Picture 34" descr="LogoOnLight">
          <a:extLst>
            <a:ext uri="{FF2B5EF4-FFF2-40B4-BE49-F238E27FC236}">
              <a16:creationId xmlns:a16="http://schemas.microsoft.com/office/drawing/2014/main" id="{00000000-0008-0000-0300-0000D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66" name="Picture 34" descr="LogoOnLight">
          <a:extLst>
            <a:ext uri="{FF2B5EF4-FFF2-40B4-BE49-F238E27FC236}">
              <a16:creationId xmlns:a16="http://schemas.microsoft.com/office/drawing/2014/main" id="{00000000-0008-0000-0300-0000D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67" name="Picture 34" descr="LogoOnLight">
          <a:extLst>
            <a:ext uri="{FF2B5EF4-FFF2-40B4-BE49-F238E27FC236}">
              <a16:creationId xmlns:a16="http://schemas.microsoft.com/office/drawing/2014/main" id="{00000000-0008-0000-0300-0000D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68" name="Picture 34" descr="LogoOnLight">
          <a:extLst>
            <a:ext uri="{FF2B5EF4-FFF2-40B4-BE49-F238E27FC236}">
              <a16:creationId xmlns:a16="http://schemas.microsoft.com/office/drawing/2014/main" id="{00000000-0008-0000-0300-0000D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69" name="Picture 34" descr="LogoOnLight">
          <a:extLst>
            <a:ext uri="{FF2B5EF4-FFF2-40B4-BE49-F238E27FC236}">
              <a16:creationId xmlns:a16="http://schemas.microsoft.com/office/drawing/2014/main" id="{00000000-0008-0000-0300-0000D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70" name="Picture 34" descr="LogoOnLight">
          <a:extLst>
            <a:ext uri="{FF2B5EF4-FFF2-40B4-BE49-F238E27FC236}">
              <a16:creationId xmlns:a16="http://schemas.microsoft.com/office/drawing/2014/main" id="{00000000-0008-0000-0300-0000D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71" name="Picture 34" descr="LogoOnLight">
          <a:extLst>
            <a:ext uri="{FF2B5EF4-FFF2-40B4-BE49-F238E27FC236}">
              <a16:creationId xmlns:a16="http://schemas.microsoft.com/office/drawing/2014/main" id="{00000000-0008-0000-0300-0000D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72" name="Picture 34" descr="LogoOnLight">
          <a:extLst>
            <a:ext uri="{FF2B5EF4-FFF2-40B4-BE49-F238E27FC236}">
              <a16:creationId xmlns:a16="http://schemas.microsoft.com/office/drawing/2014/main" id="{00000000-0008-0000-0300-0000E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73" name="Picture 34" descr="LogoOnLight">
          <a:extLst>
            <a:ext uri="{FF2B5EF4-FFF2-40B4-BE49-F238E27FC236}">
              <a16:creationId xmlns:a16="http://schemas.microsoft.com/office/drawing/2014/main" id="{00000000-0008-0000-0300-0000E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74" name="Picture 34" descr="LogoOnLight">
          <a:extLst>
            <a:ext uri="{FF2B5EF4-FFF2-40B4-BE49-F238E27FC236}">
              <a16:creationId xmlns:a16="http://schemas.microsoft.com/office/drawing/2014/main" id="{00000000-0008-0000-0300-0000E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75" name="Picture 34" descr="LogoOnLight">
          <a:extLst>
            <a:ext uri="{FF2B5EF4-FFF2-40B4-BE49-F238E27FC236}">
              <a16:creationId xmlns:a16="http://schemas.microsoft.com/office/drawing/2014/main" id="{00000000-0008-0000-0300-0000E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76" name="Picture 34" descr="LogoOnLight">
          <a:extLst>
            <a:ext uri="{FF2B5EF4-FFF2-40B4-BE49-F238E27FC236}">
              <a16:creationId xmlns:a16="http://schemas.microsoft.com/office/drawing/2014/main" id="{00000000-0008-0000-0300-0000E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77" name="Picture 34" descr="LogoOnLight">
          <a:extLst>
            <a:ext uri="{FF2B5EF4-FFF2-40B4-BE49-F238E27FC236}">
              <a16:creationId xmlns:a16="http://schemas.microsoft.com/office/drawing/2014/main" id="{00000000-0008-0000-0300-0000E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78" name="Picture 34" descr="LogoOnLight">
          <a:extLst>
            <a:ext uri="{FF2B5EF4-FFF2-40B4-BE49-F238E27FC236}">
              <a16:creationId xmlns:a16="http://schemas.microsoft.com/office/drawing/2014/main" id="{00000000-0008-0000-0300-0000E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79" name="Picture 34" descr="LogoOnLight">
          <a:extLst>
            <a:ext uri="{FF2B5EF4-FFF2-40B4-BE49-F238E27FC236}">
              <a16:creationId xmlns:a16="http://schemas.microsoft.com/office/drawing/2014/main" id="{00000000-0008-0000-0300-0000E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80" name="Picture 34" descr="LogoOnLight">
          <a:extLst>
            <a:ext uri="{FF2B5EF4-FFF2-40B4-BE49-F238E27FC236}">
              <a16:creationId xmlns:a16="http://schemas.microsoft.com/office/drawing/2014/main" id="{00000000-0008-0000-0300-0000E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81" name="Picture 34" descr="LogoOnLight">
          <a:extLst>
            <a:ext uri="{FF2B5EF4-FFF2-40B4-BE49-F238E27FC236}">
              <a16:creationId xmlns:a16="http://schemas.microsoft.com/office/drawing/2014/main" id="{00000000-0008-0000-0300-0000E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82" name="Picture 34" descr="LogoOnLight">
          <a:extLst>
            <a:ext uri="{FF2B5EF4-FFF2-40B4-BE49-F238E27FC236}">
              <a16:creationId xmlns:a16="http://schemas.microsoft.com/office/drawing/2014/main" id="{00000000-0008-0000-0300-0000E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83" name="Picture 34" descr="LogoOnLight">
          <a:extLst>
            <a:ext uri="{FF2B5EF4-FFF2-40B4-BE49-F238E27FC236}">
              <a16:creationId xmlns:a16="http://schemas.microsoft.com/office/drawing/2014/main" id="{00000000-0008-0000-0300-0000E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251</xdr:row>
      <xdr:rowOff>0</xdr:rowOff>
    </xdr:from>
    <xdr:ext cx="0" cy="1123950"/>
    <xdr:pic>
      <xdr:nvPicPr>
        <xdr:cNvPr id="2284" name="Picture 34" descr="LogoOnLight">
          <a:extLst>
            <a:ext uri="{FF2B5EF4-FFF2-40B4-BE49-F238E27FC236}">
              <a16:creationId xmlns:a16="http://schemas.microsoft.com/office/drawing/2014/main" id="{00000000-0008-0000-0300-0000E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251</xdr:row>
      <xdr:rowOff>0</xdr:rowOff>
    </xdr:from>
    <xdr:ext cx="0" cy="552450"/>
    <xdr:pic>
      <xdr:nvPicPr>
        <xdr:cNvPr id="2285" name="Picture 34" descr="LogoOnLight">
          <a:extLst>
            <a:ext uri="{FF2B5EF4-FFF2-40B4-BE49-F238E27FC236}">
              <a16:creationId xmlns:a16="http://schemas.microsoft.com/office/drawing/2014/main" id="{00000000-0008-0000-0300-0000E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251</xdr:row>
      <xdr:rowOff>0</xdr:rowOff>
    </xdr:from>
    <xdr:ext cx="0" cy="1123950"/>
    <xdr:pic>
      <xdr:nvPicPr>
        <xdr:cNvPr id="2286" name="Picture 34" descr="LogoOnLight">
          <a:extLst>
            <a:ext uri="{FF2B5EF4-FFF2-40B4-BE49-F238E27FC236}">
              <a16:creationId xmlns:a16="http://schemas.microsoft.com/office/drawing/2014/main" id="{00000000-0008-0000-0300-0000E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87" name="Picture 34" descr="LogoOnLight">
          <a:extLst>
            <a:ext uri="{FF2B5EF4-FFF2-40B4-BE49-F238E27FC236}">
              <a16:creationId xmlns:a16="http://schemas.microsoft.com/office/drawing/2014/main" id="{00000000-0008-0000-0300-0000E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88" name="Picture 34" descr="LogoOnLight">
          <a:extLst>
            <a:ext uri="{FF2B5EF4-FFF2-40B4-BE49-F238E27FC236}">
              <a16:creationId xmlns:a16="http://schemas.microsoft.com/office/drawing/2014/main" id="{00000000-0008-0000-0300-0000F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89" name="Picture 34" descr="LogoOnLight">
          <a:extLst>
            <a:ext uri="{FF2B5EF4-FFF2-40B4-BE49-F238E27FC236}">
              <a16:creationId xmlns:a16="http://schemas.microsoft.com/office/drawing/2014/main" id="{00000000-0008-0000-0300-0000F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90" name="Picture 34" descr="LogoOnLight">
          <a:extLst>
            <a:ext uri="{FF2B5EF4-FFF2-40B4-BE49-F238E27FC236}">
              <a16:creationId xmlns:a16="http://schemas.microsoft.com/office/drawing/2014/main" id="{00000000-0008-0000-0300-0000F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91" name="Picture 34" descr="LogoOnLight">
          <a:extLst>
            <a:ext uri="{FF2B5EF4-FFF2-40B4-BE49-F238E27FC236}">
              <a16:creationId xmlns:a16="http://schemas.microsoft.com/office/drawing/2014/main" id="{00000000-0008-0000-0300-0000F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92" name="Picture 34" descr="LogoOnLight">
          <a:extLst>
            <a:ext uri="{FF2B5EF4-FFF2-40B4-BE49-F238E27FC236}">
              <a16:creationId xmlns:a16="http://schemas.microsoft.com/office/drawing/2014/main" id="{00000000-0008-0000-0300-0000F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93" name="Picture 34" descr="LogoOnLight">
          <a:extLst>
            <a:ext uri="{FF2B5EF4-FFF2-40B4-BE49-F238E27FC236}">
              <a16:creationId xmlns:a16="http://schemas.microsoft.com/office/drawing/2014/main" id="{00000000-0008-0000-0300-0000F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94" name="Picture 34" descr="LogoOnLight">
          <a:extLst>
            <a:ext uri="{FF2B5EF4-FFF2-40B4-BE49-F238E27FC236}">
              <a16:creationId xmlns:a16="http://schemas.microsoft.com/office/drawing/2014/main" id="{00000000-0008-0000-0300-0000F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95" name="Picture 34" descr="LogoOnLight">
          <a:extLst>
            <a:ext uri="{FF2B5EF4-FFF2-40B4-BE49-F238E27FC236}">
              <a16:creationId xmlns:a16="http://schemas.microsoft.com/office/drawing/2014/main" id="{00000000-0008-0000-0300-0000F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96" name="Picture 34" descr="LogoOnLight">
          <a:extLst>
            <a:ext uri="{FF2B5EF4-FFF2-40B4-BE49-F238E27FC236}">
              <a16:creationId xmlns:a16="http://schemas.microsoft.com/office/drawing/2014/main" id="{00000000-0008-0000-0300-0000F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97" name="Picture 34" descr="LogoOnLight">
          <a:extLst>
            <a:ext uri="{FF2B5EF4-FFF2-40B4-BE49-F238E27FC236}">
              <a16:creationId xmlns:a16="http://schemas.microsoft.com/office/drawing/2014/main" id="{00000000-0008-0000-0300-0000F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298" name="Picture 34" descr="LogoOnLight">
          <a:extLst>
            <a:ext uri="{FF2B5EF4-FFF2-40B4-BE49-F238E27FC236}">
              <a16:creationId xmlns:a16="http://schemas.microsoft.com/office/drawing/2014/main" id="{00000000-0008-0000-0300-0000F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299" name="Picture 34" descr="LogoOnLight">
          <a:extLst>
            <a:ext uri="{FF2B5EF4-FFF2-40B4-BE49-F238E27FC236}">
              <a16:creationId xmlns:a16="http://schemas.microsoft.com/office/drawing/2014/main" id="{00000000-0008-0000-0300-0000F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300" name="Picture 34" descr="LogoOnLight">
          <a:extLst>
            <a:ext uri="{FF2B5EF4-FFF2-40B4-BE49-F238E27FC236}">
              <a16:creationId xmlns:a16="http://schemas.microsoft.com/office/drawing/2014/main" id="{00000000-0008-0000-0300-0000F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301" name="Picture 34" descr="LogoOnLight">
          <a:extLst>
            <a:ext uri="{FF2B5EF4-FFF2-40B4-BE49-F238E27FC236}">
              <a16:creationId xmlns:a16="http://schemas.microsoft.com/office/drawing/2014/main" id="{00000000-0008-0000-0300-0000F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302" name="Picture 34" descr="LogoOnLight">
          <a:extLst>
            <a:ext uri="{FF2B5EF4-FFF2-40B4-BE49-F238E27FC236}">
              <a16:creationId xmlns:a16="http://schemas.microsoft.com/office/drawing/2014/main" id="{00000000-0008-0000-0300-0000F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251</xdr:row>
      <xdr:rowOff>0</xdr:rowOff>
    </xdr:from>
    <xdr:ext cx="0" cy="1123950"/>
    <xdr:pic>
      <xdr:nvPicPr>
        <xdr:cNvPr id="2303" name="Picture 34" descr="LogoOnLight">
          <a:extLst>
            <a:ext uri="{FF2B5EF4-FFF2-40B4-BE49-F238E27FC236}">
              <a16:creationId xmlns:a16="http://schemas.microsoft.com/office/drawing/2014/main" id="{00000000-0008-0000-0300-0000F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539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251</xdr:row>
      <xdr:rowOff>0</xdr:rowOff>
    </xdr:from>
    <xdr:ext cx="0" cy="552450"/>
    <xdr:pic>
      <xdr:nvPicPr>
        <xdr:cNvPr id="2304" name="Picture 34" descr="LogoOnLight">
          <a:extLst>
            <a:ext uri="{FF2B5EF4-FFF2-40B4-BE49-F238E27FC236}">
              <a16:creationId xmlns:a16="http://schemas.microsoft.com/office/drawing/2014/main" id="{00000000-0008-0000-0300-00000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9254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142875</xdr:colOff>
      <xdr:row>230</xdr:row>
      <xdr:rowOff>0</xdr:rowOff>
    </xdr:from>
    <xdr:to>
      <xdr:col>0</xdr:col>
      <xdr:colOff>142875</xdr:colOff>
      <xdr:row>234</xdr:row>
      <xdr:rowOff>114300</xdr:rowOff>
    </xdr:to>
    <xdr:pic>
      <xdr:nvPicPr>
        <xdr:cNvPr id="2340" name="Picture 34" descr="LogoOnLight">
          <a:extLst>
            <a:ext uri="{FF2B5EF4-FFF2-40B4-BE49-F238E27FC236}">
              <a16:creationId xmlns:a16="http://schemas.microsoft.com/office/drawing/2014/main" id="{00000000-0008-0000-0300-00002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230</xdr:row>
      <xdr:rowOff>304800</xdr:rowOff>
    </xdr:from>
    <xdr:to>
      <xdr:col>0</xdr:col>
      <xdr:colOff>142875</xdr:colOff>
      <xdr:row>235</xdr:row>
      <xdr:rowOff>110490</xdr:rowOff>
    </xdr:to>
    <xdr:pic>
      <xdr:nvPicPr>
        <xdr:cNvPr id="2341" name="Picture 34" descr="LogoOnLight">
          <a:extLst>
            <a:ext uri="{FF2B5EF4-FFF2-40B4-BE49-F238E27FC236}">
              <a16:creationId xmlns:a16="http://schemas.microsoft.com/office/drawing/2014/main" id="{00000000-0008-0000-0300-00002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230</xdr:row>
      <xdr:rowOff>304800</xdr:rowOff>
    </xdr:from>
    <xdr:to>
      <xdr:col>0</xdr:col>
      <xdr:colOff>142875</xdr:colOff>
      <xdr:row>235</xdr:row>
      <xdr:rowOff>110490</xdr:rowOff>
    </xdr:to>
    <xdr:pic>
      <xdr:nvPicPr>
        <xdr:cNvPr id="2342" name="Picture 34" descr="LogoOnLight">
          <a:extLst>
            <a:ext uri="{FF2B5EF4-FFF2-40B4-BE49-F238E27FC236}">
              <a16:creationId xmlns:a16="http://schemas.microsoft.com/office/drawing/2014/main" id="{00000000-0008-0000-0300-00002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230</xdr:row>
      <xdr:rowOff>304800</xdr:rowOff>
    </xdr:from>
    <xdr:to>
      <xdr:col>0</xdr:col>
      <xdr:colOff>142875</xdr:colOff>
      <xdr:row>235</xdr:row>
      <xdr:rowOff>110490</xdr:rowOff>
    </xdr:to>
    <xdr:pic>
      <xdr:nvPicPr>
        <xdr:cNvPr id="2343" name="Picture 4" descr="LogoOnLight">
          <a:extLst>
            <a:ext uri="{FF2B5EF4-FFF2-40B4-BE49-F238E27FC236}">
              <a16:creationId xmlns:a16="http://schemas.microsoft.com/office/drawing/2014/main" id="{00000000-0008-0000-0300-00002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230</xdr:row>
      <xdr:rowOff>304800</xdr:rowOff>
    </xdr:from>
    <xdr:to>
      <xdr:col>0</xdr:col>
      <xdr:colOff>142875</xdr:colOff>
      <xdr:row>235</xdr:row>
      <xdr:rowOff>110490</xdr:rowOff>
    </xdr:to>
    <xdr:pic>
      <xdr:nvPicPr>
        <xdr:cNvPr id="2344" name="Picture 4" descr="LogoOnLight">
          <a:extLst>
            <a:ext uri="{FF2B5EF4-FFF2-40B4-BE49-F238E27FC236}">
              <a16:creationId xmlns:a16="http://schemas.microsoft.com/office/drawing/2014/main" id="{00000000-0008-0000-0300-00002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230</xdr:row>
      <xdr:rowOff>304800</xdr:rowOff>
    </xdr:from>
    <xdr:ext cx="0" cy="647700"/>
    <xdr:pic>
      <xdr:nvPicPr>
        <xdr:cNvPr id="2345" name="Picture 4" descr="LogoOnLight">
          <a:extLst>
            <a:ext uri="{FF2B5EF4-FFF2-40B4-BE49-F238E27FC236}">
              <a16:creationId xmlns:a16="http://schemas.microsoft.com/office/drawing/2014/main" id="{00000000-0008-0000-0300-00002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230</xdr:row>
      <xdr:rowOff>304800</xdr:rowOff>
    </xdr:from>
    <xdr:ext cx="0" cy="876300"/>
    <xdr:pic>
      <xdr:nvPicPr>
        <xdr:cNvPr id="2346" name="Picture 4" descr="LogoOnLight">
          <a:extLst>
            <a:ext uri="{FF2B5EF4-FFF2-40B4-BE49-F238E27FC236}">
              <a16:creationId xmlns:a16="http://schemas.microsoft.com/office/drawing/2014/main" id="{00000000-0008-0000-0300-00002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230</xdr:row>
      <xdr:rowOff>304800</xdr:rowOff>
    </xdr:from>
    <xdr:ext cx="0" cy="870585"/>
    <xdr:pic>
      <xdr:nvPicPr>
        <xdr:cNvPr id="2347" name="Picture 4" descr="LogoOnLight">
          <a:extLst>
            <a:ext uri="{FF2B5EF4-FFF2-40B4-BE49-F238E27FC236}">
              <a16:creationId xmlns:a16="http://schemas.microsoft.com/office/drawing/2014/main" id="{00000000-0008-0000-0300-00002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230</xdr:row>
      <xdr:rowOff>304800</xdr:rowOff>
    </xdr:from>
    <xdr:ext cx="0" cy="870585"/>
    <xdr:pic>
      <xdr:nvPicPr>
        <xdr:cNvPr id="2348" name="Picture 4" descr="LogoOnLight">
          <a:extLst>
            <a:ext uri="{FF2B5EF4-FFF2-40B4-BE49-F238E27FC236}">
              <a16:creationId xmlns:a16="http://schemas.microsoft.com/office/drawing/2014/main" id="{00000000-0008-0000-0300-00002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230</xdr:row>
      <xdr:rowOff>304800</xdr:rowOff>
    </xdr:from>
    <xdr:ext cx="0" cy="872490"/>
    <xdr:pic>
      <xdr:nvPicPr>
        <xdr:cNvPr id="2349" name="Picture 4" descr="LogoOnLight">
          <a:extLst>
            <a:ext uri="{FF2B5EF4-FFF2-40B4-BE49-F238E27FC236}">
              <a16:creationId xmlns:a16="http://schemas.microsoft.com/office/drawing/2014/main" id="{00000000-0008-0000-0300-00002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51" name="Picture 34" descr="LogoOnLight">
          <a:extLst>
            <a:ext uri="{FF2B5EF4-FFF2-40B4-BE49-F238E27FC236}">
              <a16:creationId xmlns:a16="http://schemas.microsoft.com/office/drawing/2014/main" id="{00000000-0008-0000-0300-00002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52" name="Picture 34" descr="LogoOnLight">
          <a:extLst>
            <a:ext uri="{FF2B5EF4-FFF2-40B4-BE49-F238E27FC236}">
              <a16:creationId xmlns:a16="http://schemas.microsoft.com/office/drawing/2014/main" id="{00000000-0008-0000-0300-00003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53" name="Picture 4" descr="LogoOnLight">
          <a:extLst>
            <a:ext uri="{FF2B5EF4-FFF2-40B4-BE49-F238E27FC236}">
              <a16:creationId xmlns:a16="http://schemas.microsoft.com/office/drawing/2014/main" id="{00000000-0008-0000-0300-00003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54" name="Picture 4" descr="LogoOnLight">
          <a:extLst>
            <a:ext uri="{FF2B5EF4-FFF2-40B4-BE49-F238E27FC236}">
              <a16:creationId xmlns:a16="http://schemas.microsoft.com/office/drawing/2014/main" id="{00000000-0008-0000-0300-00003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230</xdr:row>
      <xdr:rowOff>304800</xdr:rowOff>
    </xdr:from>
    <xdr:ext cx="0" cy="876300"/>
    <xdr:pic>
      <xdr:nvPicPr>
        <xdr:cNvPr id="2355" name="Picture 4" descr="LogoOnLight">
          <a:extLst>
            <a:ext uri="{FF2B5EF4-FFF2-40B4-BE49-F238E27FC236}">
              <a16:creationId xmlns:a16="http://schemas.microsoft.com/office/drawing/2014/main" id="{00000000-0008-0000-0300-00003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56" name="Picture 34" descr="LogoOnLight">
          <a:extLst>
            <a:ext uri="{FF2B5EF4-FFF2-40B4-BE49-F238E27FC236}">
              <a16:creationId xmlns:a16="http://schemas.microsoft.com/office/drawing/2014/main" id="{00000000-0008-0000-0300-00003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57" name="Picture 34" descr="LogoOnLight">
          <a:extLst>
            <a:ext uri="{FF2B5EF4-FFF2-40B4-BE49-F238E27FC236}">
              <a16:creationId xmlns:a16="http://schemas.microsoft.com/office/drawing/2014/main" id="{00000000-0008-0000-0300-00003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58" name="Picture 4" descr="LogoOnLight">
          <a:extLst>
            <a:ext uri="{FF2B5EF4-FFF2-40B4-BE49-F238E27FC236}">
              <a16:creationId xmlns:a16="http://schemas.microsoft.com/office/drawing/2014/main" id="{00000000-0008-0000-0300-00003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59" name="Picture 4" descr="LogoOnLight">
          <a:extLst>
            <a:ext uri="{FF2B5EF4-FFF2-40B4-BE49-F238E27FC236}">
              <a16:creationId xmlns:a16="http://schemas.microsoft.com/office/drawing/2014/main" id="{00000000-0008-0000-0300-00003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230</xdr:row>
      <xdr:rowOff>304800</xdr:rowOff>
    </xdr:from>
    <xdr:ext cx="0" cy="876300"/>
    <xdr:pic>
      <xdr:nvPicPr>
        <xdr:cNvPr id="2360" name="Picture 4" descr="LogoOnLight">
          <a:extLst>
            <a:ext uri="{FF2B5EF4-FFF2-40B4-BE49-F238E27FC236}">
              <a16:creationId xmlns:a16="http://schemas.microsoft.com/office/drawing/2014/main" id="{00000000-0008-0000-0300-00003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61" name="Picture 34" descr="LogoOnLight">
          <a:extLst>
            <a:ext uri="{FF2B5EF4-FFF2-40B4-BE49-F238E27FC236}">
              <a16:creationId xmlns:a16="http://schemas.microsoft.com/office/drawing/2014/main" id="{00000000-0008-0000-0300-00003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62" name="Picture 34" descr="LogoOnLight">
          <a:extLst>
            <a:ext uri="{FF2B5EF4-FFF2-40B4-BE49-F238E27FC236}">
              <a16:creationId xmlns:a16="http://schemas.microsoft.com/office/drawing/2014/main" id="{00000000-0008-0000-0300-00003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63" name="Picture 4" descr="LogoOnLight">
          <a:extLst>
            <a:ext uri="{FF2B5EF4-FFF2-40B4-BE49-F238E27FC236}">
              <a16:creationId xmlns:a16="http://schemas.microsoft.com/office/drawing/2014/main" id="{00000000-0008-0000-0300-00003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230</xdr:row>
      <xdr:rowOff>304800</xdr:rowOff>
    </xdr:from>
    <xdr:ext cx="0" cy="876300"/>
    <xdr:pic>
      <xdr:nvPicPr>
        <xdr:cNvPr id="2364" name="Picture 4" descr="LogoOnLight">
          <a:extLst>
            <a:ext uri="{FF2B5EF4-FFF2-40B4-BE49-F238E27FC236}">
              <a16:creationId xmlns:a16="http://schemas.microsoft.com/office/drawing/2014/main" id="{00000000-0008-0000-0300-00003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230</xdr:row>
      <xdr:rowOff>304800</xdr:rowOff>
    </xdr:from>
    <xdr:to>
      <xdr:col>3</xdr:col>
      <xdr:colOff>142875</xdr:colOff>
      <xdr:row>234</xdr:row>
      <xdr:rowOff>74295</xdr:rowOff>
    </xdr:to>
    <xdr:pic>
      <xdr:nvPicPr>
        <xdr:cNvPr id="2365" name="Picture 4" descr="LogoOnLight">
          <a:extLst>
            <a:ext uri="{FF2B5EF4-FFF2-40B4-BE49-F238E27FC236}">
              <a16:creationId xmlns:a16="http://schemas.microsoft.com/office/drawing/2014/main" id="{00000000-0008-0000-0300-00003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64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230</xdr:row>
      <xdr:rowOff>304800</xdr:rowOff>
    </xdr:from>
    <xdr:ext cx="0" cy="876300"/>
    <xdr:pic>
      <xdr:nvPicPr>
        <xdr:cNvPr id="2366" name="Picture 4" descr="LogoOnLight">
          <a:extLst>
            <a:ext uri="{FF2B5EF4-FFF2-40B4-BE49-F238E27FC236}">
              <a16:creationId xmlns:a16="http://schemas.microsoft.com/office/drawing/2014/main" id="{00000000-0008-0000-0300-00003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230</xdr:row>
      <xdr:rowOff>304800</xdr:rowOff>
    </xdr:from>
    <xdr:ext cx="0" cy="870585"/>
    <xdr:pic>
      <xdr:nvPicPr>
        <xdr:cNvPr id="2367" name="Picture 4" descr="LogoOnLight">
          <a:extLst>
            <a:ext uri="{FF2B5EF4-FFF2-40B4-BE49-F238E27FC236}">
              <a16:creationId xmlns:a16="http://schemas.microsoft.com/office/drawing/2014/main" id="{00000000-0008-0000-0300-00003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230</xdr:row>
      <xdr:rowOff>304800</xdr:rowOff>
    </xdr:from>
    <xdr:ext cx="0" cy="870585"/>
    <xdr:pic>
      <xdr:nvPicPr>
        <xdr:cNvPr id="2368" name="Picture 4" descr="LogoOnLight">
          <a:extLst>
            <a:ext uri="{FF2B5EF4-FFF2-40B4-BE49-F238E27FC236}">
              <a16:creationId xmlns:a16="http://schemas.microsoft.com/office/drawing/2014/main" id="{00000000-0008-0000-0300-00004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230</xdr:row>
      <xdr:rowOff>304800</xdr:rowOff>
    </xdr:from>
    <xdr:ext cx="0" cy="872490"/>
    <xdr:pic>
      <xdr:nvPicPr>
        <xdr:cNvPr id="2369" name="Picture 4" descr="LogoOnLight">
          <a:extLst>
            <a:ext uri="{FF2B5EF4-FFF2-40B4-BE49-F238E27FC236}">
              <a16:creationId xmlns:a16="http://schemas.microsoft.com/office/drawing/2014/main" id="{00000000-0008-0000-0300-00004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230</xdr:row>
      <xdr:rowOff>304800</xdr:rowOff>
    </xdr:from>
    <xdr:to>
      <xdr:col>3</xdr:col>
      <xdr:colOff>142875</xdr:colOff>
      <xdr:row>235</xdr:row>
      <xdr:rowOff>106680</xdr:rowOff>
    </xdr:to>
    <xdr:pic>
      <xdr:nvPicPr>
        <xdr:cNvPr id="2370" name="Picture 4" descr="LogoOnLight">
          <a:extLst>
            <a:ext uri="{FF2B5EF4-FFF2-40B4-BE49-F238E27FC236}">
              <a16:creationId xmlns:a16="http://schemas.microsoft.com/office/drawing/2014/main" id="{00000000-0008-0000-0300-00004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230</xdr:row>
      <xdr:rowOff>304800</xdr:rowOff>
    </xdr:from>
    <xdr:to>
      <xdr:col>3</xdr:col>
      <xdr:colOff>142875</xdr:colOff>
      <xdr:row>235</xdr:row>
      <xdr:rowOff>106680</xdr:rowOff>
    </xdr:to>
    <xdr:pic>
      <xdr:nvPicPr>
        <xdr:cNvPr id="2371" name="Picture 4" descr="LogoOnLight">
          <a:extLst>
            <a:ext uri="{FF2B5EF4-FFF2-40B4-BE49-F238E27FC236}">
              <a16:creationId xmlns:a16="http://schemas.microsoft.com/office/drawing/2014/main" id="{00000000-0008-0000-0300-00004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230</xdr:row>
      <xdr:rowOff>304800</xdr:rowOff>
    </xdr:from>
    <xdr:to>
      <xdr:col>3</xdr:col>
      <xdr:colOff>142875</xdr:colOff>
      <xdr:row>235</xdr:row>
      <xdr:rowOff>108585</xdr:rowOff>
    </xdr:to>
    <xdr:pic>
      <xdr:nvPicPr>
        <xdr:cNvPr id="2372" name="Picture 4" descr="LogoOnLight">
          <a:extLst>
            <a:ext uri="{FF2B5EF4-FFF2-40B4-BE49-F238E27FC236}">
              <a16:creationId xmlns:a16="http://schemas.microsoft.com/office/drawing/2014/main" id="{00000000-0008-0000-0300-00004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230</xdr:row>
      <xdr:rowOff>304800</xdr:rowOff>
    </xdr:from>
    <xdr:to>
      <xdr:col>3</xdr:col>
      <xdr:colOff>142875</xdr:colOff>
      <xdr:row>235</xdr:row>
      <xdr:rowOff>108585</xdr:rowOff>
    </xdr:to>
    <xdr:pic>
      <xdr:nvPicPr>
        <xdr:cNvPr id="2373" name="Picture 4" descr="LogoOnLight">
          <a:extLst>
            <a:ext uri="{FF2B5EF4-FFF2-40B4-BE49-F238E27FC236}">
              <a16:creationId xmlns:a16="http://schemas.microsoft.com/office/drawing/2014/main" id="{00000000-0008-0000-0300-00004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289560</xdr:colOff>
      <xdr:row>223</xdr:row>
      <xdr:rowOff>114300</xdr:rowOff>
    </xdr:from>
    <xdr:to>
      <xdr:col>2</xdr:col>
      <xdr:colOff>331680</xdr:colOff>
      <xdr:row>223</xdr:row>
      <xdr:rowOff>872077</xdr:rowOff>
    </xdr:to>
    <xdr:pic>
      <xdr:nvPicPr>
        <xdr:cNvPr id="2305" name="Рисунок 2304">
          <a:extLst>
            <a:ext uri="{FF2B5EF4-FFF2-40B4-BE49-F238E27FC236}">
              <a16:creationId xmlns:a16="http://schemas.microsoft.com/office/drawing/2014/main" id="{00000000-0008-0000-0300-0000010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9560" y="1239774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278130</xdr:colOff>
      <xdr:row>0</xdr:row>
      <xdr:rowOff>44450</xdr:rowOff>
    </xdr:from>
    <xdr:to>
      <xdr:col>2</xdr:col>
      <xdr:colOff>320250</xdr:colOff>
      <xdr:row>0</xdr:row>
      <xdr:rowOff>802227</xdr:rowOff>
    </xdr:to>
    <xdr:pic>
      <xdr:nvPicPr>
        <xdr:cNvPr id="2308" name="Рисунок 2307">
          <a:extLst>
            <a:ext uri="{FF2B5EF4-FFF2-40B4-BE49-F238E27FC236}">
              <a16:creationId xmlns:a16="http://schemas.microsoft.com/office/drawing/2014/main" id="{00000000-0008-0000-0300-0000040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8130" y="44450"/>
          <a:ext cx="138832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274320</xdr:colOff>
      <xdr:row>10</xdr:row>
      <xdr:rowOff>30480</xdr:rowOff>
    </xdr:from>
    <xdr:to>
      <xdr:col>2</xdr:col>
      <xdr:colOff>316440</xdr:colOff>
      <xdr:row>10</xdr:row>
      <xdr:rowOff>788257</xdr:rowOff>
    </xdr:to>
    <xdr:pic>
      <xdr:nvPicPr>
        <xdr:cNvPr id="2309" name="Рисунок 2308">
          <a:extLst>
            <a:ext uri="{FF2B5EF4-FFF2-40B4-BE49-F238E27FC236}">
              <a16:creationId xmlns:a16="http://schemas.microsoft.com/office/drawing/2014/main" id="{00000000-0008-0000-0300-0000050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4320" y="302514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242570</xdr:colOff>
      <xdr:row>182</xdr:row>
      <xdr:rowOff>58420</xdr:rowOff>
    </xdr:from>
    <xdr:to>
      <xdr:col>2</xdr:col>
      <xdr:colOff>284690</xdr:colOff>
      <xdr:row>182</xdr:row>
      <xdr:rowOff>816197</xdr:rowOff>
    </xdr:to>
    <xdr:pic>
      <xdr:nvPicPr>
        <xdr:cNvPr id="2310" name="Рисунок 2309">
          <a:extLst>
            <a:ext uri="{FF2B5EF4-FFF2-40B4-BE49-F238E27FC236}">
              <a16:creationId xmlns:a16="http://schemas.microsoft.com/office/drawing/2014/main" id="{00000000-0008-0000-0300-0000060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2570" y="6014720"/>
          <a:ext cx="138832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212090</xdr:colOff>
      <xdr:row>213</xdr:row>
      <xdr:rowOff>118110</xdr:rowOff>
    </xdr:from>
    <xdr:to>
      <xdr:col>2</xdr:col>
      <xdr:colOff>254210</xdr:colOff>
      <xdr:row>213</xdr:row>
      <xdr:rowOff>875887</xdr:rowOff>
    </xdr:to>
    <xdr:pic>
      <xdr:nvPicPr>
        <xdr:cNvPr id="2311" name="Рисунок 2310">
          <a:extLst>
            <a:ext uri="{FF2B5EF4-FFF2-40B4-BE49-F238E27FC236}">
              <a16:creationId xmlns:a16="http://schemas.microsoft.com/office/drawing/2014/main" id="{00000000-0008-0000-0300-0000070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2090" y="9027160"/>
          <a:ext cx="138832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281940</xdr:colOff>
      <xdr:row>230</xdr:row>
      <xdr:rowOff>68580</xdr:rowOff>
    </xdr:from>
    <xdr:to>
      <xdr:col>2</xdr:col>
      <xdr:colOff>324060</xdr:colOff>
      <xdr:row>230</xdr:row>
      <xdr:rowOff>826357</xdr:rowOff>
    </xdr:to>
    <xdr:pic>
      <xdr:nvPicPr>
        <xdr:cNvPr id="2312" name="Рисунок 2311">
          <a:extLst>
            <a:ext uri="{FF2B5EF4-FFF2-40B4-BE49-F238E27FC236}">
              <a16:creationId xmlns:a16="http://schemas.microsoft.com/office/drawing/2014/main" id="{00000000-0008-0000-0300-0000080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1940" y="1500378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142875</xdr:colOff>
      <xdr:row>0</xdr:row>
      <xdr:rowOff>873125</xdr:rowOff>
    </xdr:to>
    <xdr:pic>
      <xdr:nvPicPr>
        <xdr:cNvPr id="2" name="Picture 34" descr="LogoOnLigh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0" cy="87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304800</xdr:rowOff>
    </xdr:from>
    <xdr:to>
      <xdr:col>0</xdr:col>
      <xdr:colOff>142875</xdr:colOff>
      <xdr:row>1</xdr:row>
      <xdr:rowOff>172720</xdr:rowOff>
    </xdr:to>
    <xdr:pic>
      <xdr:nvPicPr>
        <xdr:cNvPr id="3" name="Picture 34" descr="LogoOnLight">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304800</xdr:rowOff>
    </xdr:from>
    <xdr:to>
      <xdr:col>0</xdr:col>
      <xdr:colOff>142875</xdr:colOff>
      <xdr:row>1</xdr:row>
      <xdr:rowOff>172720</xdr:rowOff>
    </xdr:to>
    <xdr:pic>
      <xdr:nvPicPr>
        <xdr:cNvPr id="4" name="Picture 34" descr="LogoOnLight">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304800</xdr:rowOff>
    </xdr:from>
    <xdr:to>
      <xdr:col>0</xdr:col>
      <xdr:colOff>142875</xdr:colOff>
      <xdr:row>1</xdr:row>
      <xdr:rowOff>172720</xdr:rowOff>
    </xdr:to>
    <xdr:pic>
      <xdr:nvPicPr>
        <xdr:cNvPr id="5" name="Picture 4" descr="LogoOnLight">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304800</xdr:rowOff>
    </xdr:from>
    <xdr:to>
      <xdr:col>0</xdr:col>
      <xdr:colOff>142875</xdr:colOff>
      <xdr:row>1</xdr:row>
      <xdr:rowOff>172720</xdr:rowOff>
    </xdr:to>
    <xdr:pic>
      <xdr:nvPicPr>
        <xdr:cNvPr id="6" name="Picture 4" descr="LogoOnLight">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0</xdr:row>
      <xdr:rowOff>304800</xdr:rowOff>
    </xdr:from>
    <xdr:to>
      <xdr:col>1</xdr:col>
      <xdr:colOff>142875</xdr:colOff>
      <xdr:row>1</xdr:row>
      <xdr:rowOff>172720</xdr:rowOff>
    </xdr:to>
    <xdr:pic>
      <xdr:nvPicPr>
        <xdr:cNvPr id="7" name="Picture 4" descr="LogoOnLight">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325" y="304800"/>
          <a:ext cx="0" cy="87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142875</xdr:colOff>
      <xdr:row>31</xdr:row>
      <xdr:rowOff>0</xdr:rowOff>
    </xdr:from>
    <xdr:ext cx="0" cy="876300"/>
    <xdr:pic>
      <xdr:nvPicPr>
        <xdr:cNvPr id="8" name="Picture 34" descr="LogoOnLight">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575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9" name="Picture 34" descr="LogoOnLight">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10" name="Picture 34" descr="LogoOnLight">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11" name="Picture 4" descr="LogoOnLight">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12" name="Picture 4" descr="LogoOnLight">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13" name="Picture 34" descr="LogoOnLight">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575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14" name="Picture 34" descr="LogoOnLight">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15" name="Picture 34" descr="LogoOnLight">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16" name="Picture 4" descr="LogoOnLight">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17" name="Picture 4" descr="LogoOnLight">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0</xdr:row>
      <xdr:rowOff>304800</xdr:rowOff>
    </xdr:from>
    <xdr:to>
      <xdr:col>3</xdr:col>
      <xdr:colOff>142875</xdr:colOff>
      <xdr:row>0</xdr:row>
      <xdr:rowOff>949325</xdr:rowOff>
    </xdr:to>
    <xdr:pic>
      <xdr:nvPicPr>
        <xdr:cNvPr id="18" name="Picture 4" descr="LogoOnLight">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64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0</xdr:row>
      <xdr:rowOff>304800</xdr:rowOff>
    </xdr:from>
    <xdr:ext cx="0" cy="876300"/>
    <xdr:pic>
      <xdr:nvPicPr>
        <xdr:cNvPr id="19" name="Picture 4" descr="LogoOnLight">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0585"/>
    <xdr:pic>
      <xdr:nvPicPr>
        <xdr:cNvPr id="20" name="Picture 4" descr="LogoOnLight">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0585"/>
    <xdr:pic>
      <xdr:nvPicPr>
        <xdr:cNvPr id="21" name="Picture 4" descr="LogoOnLight">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2490"/>
    <xdr:pic>
      <xdr:nvPicPr>
        <xdr:cNvPr id="22" name="Picture 4" descr="LogoOnLight">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647700"/>
    <xdr:pic>
      <xdr:nvPicPr>
        <xdr:cNvPr id="23" name="Picture 4" descr="LogoOnLight">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801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6300"/>
    <xdr:pic>
      <xdr:nvPicPr>
        <xdr:cNvPr id="24" name="Picture 4" descr="LogoOnLight">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0585"/>
    <xdr:pic>
      <xdr:nvPicPr>
        <xdr:cNvPr id="25" name="Picture 4" descr="LogoOnLight">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80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0585"/>
    <xdr:pic>
      <xdr:nvPicPr>
        <xdr:cNvPr id="26" name="Picture 4" descr="LogoOnLight">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80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2490"/>
    <xdr:pic>
      <xdr:nvPicPr>
        <xdr:cNvPr id="27" name="Picture 4" descr="LogoOnLight">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801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0</xdr:row>
      <xdr:rowOff>304800</xdr:rowOff>
    </xdr:from>
    <xdr:to>
      <xdr:col>3</xdr:col>
      <xdr:colOff>142875</xdr:colOff>
      <xdr:row>1</xdr:row>
      <xdr:rowOff>168910</xdr:rowOff>
    </xdr:to>
    <xdr:pic>
      <xdr:nvPicPr>
        <xdr:cNvPr id="29" name="Picture 4" descr="LogoOnLight">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67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0</xdr:row>
      <xdr:rowOff>304800</xdr:rowOff>
    </xdr:from>
    <xdr:to>
      <xdr:col>3</xdr:col>
      <xdr:colOff>142875</xdr:colOff>
      <xdr:row>1</xdr:row>
      <xdr:rowOff>168910</xdr:rowOff>
    </xdr:to>
    <xdr:pic>
      <xdr:nvPicPr>
        <xdr:cNvPr id="30" name="Picture 4" descr="LogoOnLight">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67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0</xdr:row>
      <xdr:rowOff>304800</xdr:rowOff>
    </xdr:from>
    <xdr:to>
      <xdr:col>3</xdr:col>
      <xdr:colOff>142875</xdr:colOff>
      <xdr:row>1</xdr:row>
      <xdr:rowOff>170815</xdr:rowOff>
    </xdr:to>
    <xdr:pic>
      <xdr:nvPicPr>
        <xdr:cNvPr id="31" name="Picture 4" descr="LogoOnLight">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69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0</xdr:row>
      <xdr:rowOff>304800</xdr:rowOff>
    </xdr:from>
    <xdr:to>
      <xdr:col>3</xdr:col>
      <xdr:colOff>142875</xdr:colOff>
      <xdr:row>1</xdr:row>
      <xdr:rowOff>170815</xdr:rowOff>
    </xdr:to>
    <xdr:pic>
      <xdr:nvPicPr>
        <xdr:cNvPr id="32" name="Picture 4" descr="LogoOnLight">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69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31</xdr:row>
      <xdr:rowOff>0</xdr:rowOff>
    </xdr:from>
    <xdr:to>
      <xdr:col>3</xdr:col>
      <xdr:colOff>142875</xdr:colOff>
      <xdr:row>31</xdr:row>
      <xdr:rowOff>203835</xdr:rowOff>
    </xdr:to>
    <xdr:pic>
      <xdr:nvPicPr>
        <xdr:cNvPr id="33" name="Picture 4" descr="LogoOnLight">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80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31</xdr:row>
      <xdr:rowOff>0</xdr:rowOff>
    </xdr:from>
    <xdr:to>
      <xdr:col>3</xdr:col>
      <xdr:colOff>142875</xdr:colOff>
      <xdr:row>31</xdr:row>
      <xdr:rowOff>203835</xdr:rowOff>
    </xdr:to>
    <xdr:pic>
      <xdr:nvPicPr>
        <xdr:cNvPr id="34" name="Picture 4" descr="LogoOnLight">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80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31</xdr:row>
      <xdr:rowOff>0</xdr:rowOff>
    </xdr:from>
    <xdr:to>
      <xdr:col>3</xdr:col>
      <xdr:colOff>142875</xdr:colOff>
      <xdr:row>31</xdr:row>
      <xdr:rowOff>205740</xdr:rowOff>
    </xdr:to>
    <xdr:pic>
      <xdr:nvPicPr>
        <xdr:cNvPr id="35" name="Picture 4" descr="LogoOnLight">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58801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142875</xdr:colOff>
      <xdr:row>31</xdr:row>
      <xdr:rowOff>0</xdr:rowOff>
    </xdr:from>
    <xdr:ext cx="0" cy="876300"/>
    <xdr:pic>
      <xdr:nvPicPr>
        <xdr:cNvPr id="36" name="Picture 34" descr="LogoOnLight">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16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37" name="Picture 34" descr="LogoOnLight">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38" name="Picture 34" descr="LogoOnLight">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39" name="Picture 4" descr="LogoOnLight">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40" name="Picture 4" descr="LogoOnLight">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41" name="Picture 34" descr="LogoOnLight">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16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42" name="Picture 34" descr="LogoOnLight">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43" name="Picture 34" descr="LogoOnLight">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44" name="Picture 4" descr="LogoOnLight">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45" name="Picture 4" descr="LogoOnLight">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647700"/>
    <xdr:pic>
      <xdr:nvPicPr>
        <xdr:cNvPr id="46" name="Picture 4" descr="LogoOnLight">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645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6300"/>
    <xdr:pic>
      <xdr:nvPicPr>
        <xdr:cNvPr id="47" name="Picture 4" descr="LogoOnLight">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6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0585"/>
    <xdr:pic>
      <xdr:nvPicPr>
        <xdr:cNvPr id="48" name="Picture 4" descr="LogoOnLight">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64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0585"/>
    <xdr:pic>
      <xdr:nvPicPr>
        <xdr:cNvPr id="49" name="Picture 4" descr="LogoOnLight">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64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2490"/>
    <xdr:pic>
      <xdr:nvPicPr>
        <xdr:cNvPr id="50" name="Picture 4" descr="LogoOnLight">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645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0585"/>
    <xdr:pic>
      <xdr:nvPicPr>
        <xdr:cNvPr id="52" name="Picture 4" descr="LogoOnLight">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64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0585"/>
    <xdr:pic>
      <xdr:nvPicPr>
        <xdr:cNvPr id="53" name="Picture 4" descr="LogoOnLight">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645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2490"/>
    <xdr:pic>
      <xdr:nvPicPr>
        <xdr:cNvPr id="54" name="Picture 4" descr="LogoOnLight">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645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31</xdr:row>
      <xdr:rowOff>0</xdr:rowOff>
    </xdr:from>
    <xdr:ext cx="0" cy="872490"/>
    <xdr:pic>
      <xdr:nvPicPr>
        <xdr:cNvPr id="55" name="Picture 4" descr="LogoOnLight">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4645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56" name="Picture 34" descr="LogoOnLight">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16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4395"/>
    <xdr:pic>
      <xdr:nvPicPr>
        <xdr:cNvPr id="57" name="Picture 34" descr="LogoOnLight">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4395"/>
    <xdr:pic>
      <xdr:nvPicPr>
        <xdr:cNvPr id="58" name="Picture 34" descr="LogoOnLight">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4395"/>
    <xdr:pic>
      <xdr:nvPicPr>
        <xdr:cNvPr id="59" name="Picture 4" descr="LogoOnLight">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4395"/>
    <xdr:pic>
      <xdr:nvPicPr>
        <xdr:cNvPr id="60" name="Picture 4" descr="LogoOnLight">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4645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31</xdr:row>
      <xdr:rowOff>0</xdr:rowOff>
    </xdr:from>
    <xdr:ext cx="0" cy="874395"/>
    <xdr:pic>
      <xdr:nvPicPr>
        <xdr:cNvPr id="61" name="Picture 4" descr="LogoOnLight">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325" y="334645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62" name="Picture 34" descr="LogoOnLight">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575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63" name="Picture 34" descr="LogoOnLight">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64" name="Picture 34" descr="LogoOnLight">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65" name="Picture 4" descr="LogoOnLight">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66" name="Picture 4" descr="LogoOnLight">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67" name="Picture 34" descr="LogoOnLight">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575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68" name="Picture 34" descr="LogoOnLight">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69" name="Picture 34" descr="LogoOnLight">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70" name="Picture 4" descr="LogoOnLight">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71" name="Picture 4" descr="LogoOnLight">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6300"/>
    <xdr:pic>
      <xdr:nvPicPr>
        <xdr:cNvPr id="72" name="Picture 34" descr="LogoOnLight">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575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4395"/>
    <xdr:pic>
      <xdr:nvPicPr>
        <xdr:cNvPr id="73" name="Picture 34" descr="LogoOnLight">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4395"/>
    <xdr:pic>
      <xdr:nvPicPr>
        <xdr:cNvPr id="74" name="Picture 34" descr="LogoOnLight">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4395"/>
    <xdr:pic>
      <xdr:nvPicPr>
        <xdr:cNvPr id="75" name="Picture 4" descr="LogoOnLight">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31</xdr:row>
      <xdr:rowOff>0</xdr:rowOff>
    </xdr:from>
    <xdr:ext cx="0" cy="874395"/>
    <xdr:pic>
      <xdr:nvPicPr>
        <xdr:cNvPr id="76" name="Picture 4" descr="LogoOnLight">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880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79" name="Picture 34" descr="LogoOnLight">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80" name="Picture 34" descr="LogoOnLight">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81" name="Picture 34" descr="LogoOnLight">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82" name="Picture 34" descr="LogoOnLight">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83" name="Picture 34" descr="LogoOnLight">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84" name="Picture 34" descr="LogoOnLight">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85" name="Picture 34" descr="LogoOnLight">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86" name="Picture 34" descr="LogoOnLight">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87" name="Picture 34" descr="LogoOnLight">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88" name="Picture 34" descr="LogoOnLight">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89" name="Picture 34" descr="LogoOnLight">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90" name="Picture 34" descr="LogoOnLight">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91" name="Picture 34" descr="LogoOnLight">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92" name="Picture 34" descr="LogoOnLight">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93" name="Picture 34" descr="LogoOnLight">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94" name="Picture 34" descr="LogoOnLight">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95" name="Picture 34" descr="LogoOnLight">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96" name="Picture 34" descr="LogoOnLight">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97" name="Picture 34" descr="LogoOnLight">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98" name="Picture 34" descr="LogoOnLight">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99" name="Picture 34" descr="LogoOnLight">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00" name="Picture 34" descr="LogoOnLight">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01" name="Picture 34" descr="LogoOnLight">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02" name="Picture 34" descr="LogoOnLight">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03" name="Picture 34" descr="LogoOnLight">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04" name="Picture 34" descr="LogoOnLight">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05" name="Picture 34" descr="LogoOnLight">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06" name="Picture 34" descr="LogoOnLight">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107" name="Picture 34" descr="LogoOnLight">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108" name="Picture 34" descr="LogoOnLight">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09" name="Picture 34" descr="LogoOnLight">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10" name="Picture 34" descr="LogoOnLight">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11" name="Picture 34" descr="LogoOnLight">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12" name="Picture 34" descr="LogoOnLight">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13" name="Picture 34" descr="LogoOnLight">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14" name="Picture 34" descr="LogoOnLight">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15" name="Picture 34" descr="LogoOnLight">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16" name="Picture 34" descr="LogoOnLight">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57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17" name="Picture 34" descr="LogoOnLight">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18" name="Picture 34" descr="LogoOnLight">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19" name="Picture 34" descr="LogoOnLight">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20" name="Picture 4" descr="LogoOnLight">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21" name="Picture 4" descr="LogoOnLight">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22" name="Picture 34" descr="LogoOnLight">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23" name="Picture 34" descr="LogoOnLight">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24" name="Picture 34" descr="LogoOnLight">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25" name="Picture 4" descr="LogoOnLight">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26" name="Picture 4" descr="LogoOnLight">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647700"/>
    <xdr:pic>
      <xdr:nvPicPr>
        <xdr:cNvPr id="127" name="Picture 4" descr="LogoOnLight">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6300"/>
    <xdr:pic>
      <xdr:nvPicPr>
        <xdr:cNvPr id="128" name="Picture 4" descr="LogoOnLight">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0585"/>
    <xdr:pic>
      <xdr:nvPicPr>
        <xdr:cNvPr id="129" name="Picture 4" descr="LogoOnLight">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0585"/>
    <xdr:pic>
      <xdr:nvPicPr>
        <xdr:cNvPr id="130" name="Picture 4" descr="LogoOnLight">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2490"/>
    <xdr:pic>
      <xdr:nvPicPr>
        <xdr:cNvPr id="131" name="Picture 4" descr="LogoOnLight">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203835"/>
    <xdr:pic>
      <xdr:nvPicPr>
        <xdr:cNvPr id="132" name="Picture 4" descr="LogoOnLight">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203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203835"/>
    <xdr:pic>
      <xdr:nvPicPr>
        <xdr:cNvPr id="133" name="Picture 4" descr="LogoOnLight">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203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205740"/>
    <xdr:pic>
      <xdr:nvPicPr>
        <xdr:cNvPr id="134" name="Picture 4" descr="LogoOnLight">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35" name="Picture 34" descr="LogoOnLight">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36" name="Picture 34" descr="LogoOnLight">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37" name="Picture 34" descr="LogoOnLight">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38" name="Picture 4" descr="LogoOnLight">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39" name="Picture 4" descr="LogoOnLight">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40" name="Picture 34" descr="LogoOnLight">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41" name="Picture 34" descr="LogoOnLight">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42" name="Picture 34" descr="LogoOnLight">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43" name="Picture 4" descr="LogoOnLight">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44" name="Picture 4" descr="LogoOnLight">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647700"/>
    <xdr:pic>
      <xdr:nvPicPr>
        <xdr:cNvPr id="145" name="Picture 4" descr="LogoOnLight">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6300"/>
    <xdr:pic>
      <xdr:nvPicPr>
        <xdr:cNvPr id="146" name="Picture 4" descr="LogoOnLight">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0585"/>
    <xdr:pic>
      <xdr:nvPicPr>
        <xdr:cNvPr id="147" name="Picture 4" descr="LogoOnLight">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0585"/>
    <xdr:pic>
      <xdr:nvPicPr>
        <xdr:cNvPr id="148" name="Picture 4" descr="LogoOnLight">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2490"/>
    <xdr:pic>
      <xdr:nvPicPr>
        <xdr:cNvPr id="149" name="Picture 4" descr="LogoOnLight">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0585"/>
    <xdr:pic>
      <xdr:nvPicPr>
        <xdr:cNvPr id="150" name="Picture 4" descr="LogoOnLight">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0585"/>
    <xdr:pic>
      <xdr:nvPicPr>
        <xdr:cNvPr id="151" name="Picture 4" descr="LogoOnLight">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2490"/>
    <xdr:pic>
      <xdr:nvPicPr>
        <xdr:cNvPr id="152" name="Picture 4" descr="LogoOnLight">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40</xdr:row>
      <xdr:rowOff>0</xdr:rowOff>
    </xdr:from>
    <xdr:ext cx="0" cy="872490"/>
    <xdr:pic>
      <xdr:nvPicPr>
        <xdr:cNvPr id="153" name="Picture 4" descr="LogoOnLight">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67310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54" name="Picture 34" descr="LogoOnLight">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4395"/>
    <xdr:pic>
      <xdr:nvPicPr>
        <xdr:cNvPr id="155" name="Picture 34" descr="LogoOnLight">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4395"/>
    <xdr:pic>
      <xdr:nvPicPr>
        <xdr:cNvPr id="156" name="Picture 34" descr="LogoOnLight">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4395"/>
    <xdr:pic>
      <xdr:nvPicPr>
        <xdr:cNvPr id="157" name="Picture 4" descr="LogoOnLight">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4395"/>
    <xdr:pic>
      <xdr:nvPicPr>
        <xdr:cNvPr id="158" name="Picture 4" descr="LogoOnLight">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40</xdr:row>
      <xdr:rowOff>0</xdr:rowOff>
    </xdr:from>
    <xdr:ext cx="0" cy="874395"/>
    <xdr:pic>
      <xdr:nvPicPr>
        <xdr:cNvPr id="159" name="Picture 4" descr="LogoOnLight">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32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0" name="Picture 34" descr="LogoOnLight">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1" name="Picture 34" descr="LogoOnLight">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2" name="Picture 34" descr="LogoOnLight">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3" name="Picture 4" descr="LogoOnLight">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4" name="Picture 4" descr="LogoOnLight">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5" name="Picture 34" descr="LogoOnLight">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6" name="Picture 34" descr="LogoOnLight">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7" name="Picture 34" descr="LogoOnLight">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8" name="Picture 4" descr="LogoOnLight">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69" name="Picture 4" descr="LogoOnLight">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6300"/>
    <xdr:pic>
      <xdr:nvPicPr>
        <xdr:cNvPr id="170" name="Picture 34" descr="LogoOnLight">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4395"/>
    <xdr:pic>
      <xdr:nvPicPr>
        <xdr:cNvPr id="171" name="Picture 34" descr="LogoOnLight">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4395"/>
    <xdr:pic>
      <xdr:nvPicPr>
        <xdr:cNvPr id="172" name="Picture 34" descr="LogoOnLight">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4395"/>
    <xdr:pic>
      <xdr:nvPicPr>
        <xdr:cNvPr id="173" name="Picture 4" descr="LogoOnLight">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40</xdr:row>
      <xdr:rowOff>0</xdr:rowOff>
    </xdr:from>
    <xdr:ext cx="0" cy="874395"/>
    <xdr:pic>
      <xdr:nvPicPr>
        <xdr:cNvPr id="174" name="Picture 4" descr="LogoOnLight">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40</xdr:row>
      <xdr:rowOff>0</xdr:rowOff>
    </xdr:from>
    <xdr:ext cx="0" cy="874395"/>
    <xdr:pic>
      <xdr:nvPicPr>
        <xdr:cNvPr id="175" name="Picture 4" descr="LogoOnLight">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325" y="67310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76" name="Picture 34" descr="LogoOnLight">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77" name="Picture 34" descr="LogoOnLight">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78" name="Picture 34" descr="LogoOnLight">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79" name="Picture 4" descr="LogoOnLight">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80" name="Picture 4" descr="LogoOnLight">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81" name="Picture 34" descr="LogoOnLight">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82" name="Picture 34" descr="LogoOnLight">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83" name="Picture 34" descr="LogoOnLight">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84" name="Picture 4" descr="LogoOnLight">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85" name="Picture 4" descr="LogoOnLight">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647700"/>
    <xdr:pic>
      <xdr:nvPicPr>
        <xdr:cNvPr id="186" name="Picture 4" descr="LogoOnLight">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6300"/>
    <xdr:pic>
      <xdr:nvPicPr>
        <xdr:cNvPr id="187" name="Picture 4" descr="LogoOnLight">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0585"/>
    <xdr:pic>
      <xdr:nvPicPr>
        <xdr:cNvPr id="188" name="Picture 4" descr="LogoOnLight">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0585"/>
    <xdr:pic>
      <xdr:nvPicPr>
        <xdr:cNvPr id="189" name="Picture 4" descr="LogoOnLight">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2490"/>
    <xdr:pic>
      <xdr:nvPicPr>
        <xdr:cNvPr id="190" name="Picture 4" descr="LogoOnLight">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203835"/>
    <xdr:pic>
      <xdr:nvPicPr>
        <xdr:cNvPr id="191" name="Picture 4" descr="LogoOnLight">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203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203835"/>
    <xdr:pic>
      <xdr:nvPicPr>
        <xdr:cNvPr id="192" name="Picture 4" descr="LogoOnLight">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203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205740"/>
    <xdr:pic>
      <xdr:nvPicPr>
        <xdr:cNvPr id="193" name="Picture 4" descr="LogoOnLight">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94" name="Picture 34" descr="LogoOnLight">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95" name="Picture 34" descr="LogoOnLight">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96" name="Picture 34" descr="LogoOnLight">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97" name="Picture 4" descr="LogoOnLight">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98" name="Picture 4" descr="LogoOnLight">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199" name="Picture 34" descr="LogoOnLight">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00" name="Picture 34" descr="LogoOnLight">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01" name="Picture 34" descr="LogoOnLight">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02" name="Picture 4" descr="LogoOnLight">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03" name="Picture 4" descr="LogoOnLight">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647700"/>
    <xdr:pic>
      <xdr:nvPicPr>
        <xdr:cNvPr id="204" name="Picture 4" descr="LogoOnLight">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6300"/>
    <xdr:pic>
      <xdr:nvPicPr>
        <xdr:cNvPr id="205" name="Picture 4" descr="LogoOnLight">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0585"/>
    <xdr:pic>
      <xdr:nvPicPr>
        <xdr:cNvPr id="206" name="Picture 4" descr="LogoOnLight">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0585"/>
    <xdr:pic>
      <xdr:nvPicPr>
        <xdr:cNvPr id="207" name="Picture 4" descr="LogoOnLight">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2490"/>
    <xdr:pic>
      <xdr:nvPicPr>
        <xdr:cNvPr id="208" name="Picture 4" descr="LogoOnLight">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0585"/>
    <xdr:pic>
      <xdr:nvPicPr>
        <xdr:cNvPr id="209" name="Picture 4" descr="LogoOnLight">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0585"/>
    <xdr:pic>
      <xdr:nvPicPr>
        <xdr:cNvPr id="210" name="Picture 4" descr="LogoOnLight">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2490"/>
    <xdr:pic>
      <xdr:nvPicPr>
        <xdr:cNvPr id="211" name="Picture 4" descr="LogoOnLight">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45</xdr:row>
      <xdr:rowOff>0</xdr:rowOff>
    </xdr:from>
    <xdr:ext cx="0" cy="872490"/>
    <xdr:pic>
      <xdr:nvPicPr>
        <xdr:cNvPr id="212" name="Picture 4" descr="LogoOnLight">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95631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13" name="Picture 34" descr="LogoOnLight">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4395"/>
    <xdr:pic>
      <xdr:nvPicPr>
        <xdr:cNvPr id="214" name="Picture 34" descr="LogoOnLight">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4395"/>
    <xdr:pic>
      <xdr:nvPicPr>
        <xdr:cNvPr id="215" name="Picture 34" descr="LogoOnLight">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4395"/>
    <xdr:pic>
      <xdr:nvPicPr>
        <xdr:cNvPr id="216" name="Picture 4" descr="LogoOnLight">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4395"/>
    <xdr:pic>
      <xdr:nvPicPr>
        <xdr:cNvPr id="217" name="Picture 4" descr="LogoOnLight">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45</xdr:row>
      <xdr:rowOff>0</xdr:rowOff>
    </xdr:from>
    <xdr:ext cx="0" cy="874395"/>
    <xdr:pic>
      <xdr:nvPicPr>
        <xdr:cNvPr id="218" name="Picture 4" descr="LogoOnLight">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32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19" name="Picture 34" descr="LogoOnLight">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0" name="Picture 34" descr="LogoOnLight">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1" name="Picture 34" descr="LogoOnLight">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2" name="Picture 4" descr="LogoOnLight">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3" name="Picture 4" descr="LogoOnLight">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4" name="Picture 34" descr="LogoOnLight">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5" name="Picture 34" descr="LogoOnLight">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6" name="Picture 34" descr="LogoOnLight">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7" name="Picture 4" descr="LogoOnLight">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8" name="Picture 4" descr="LogoOnLight">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6300"/>
    <xdr:pic>
      <xdr:nvPicPr>
        <xdr:cNvPr id="229" name="Picture 34" descr="LogoOnLight">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4395"/>
    <xdr:pic>
      <xdr:nvPicPr>
        <xdr:cNvPr id="230" name="Picture 34" descr="LogoOnLight">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4395"/>
    <xdr:pic>
      <xdr:nvPicPr>
        <xdr:cNvPr id="231" name="Picture 34" descr="LogoOnLight">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4395"/>
    <xdr:pic>
      <xdr:nvPicPr>
        <xdr:cNvPr id="232" name="Picture 4" descr="LogoOnLight">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45</xdr:row>
      <xdr:rowOff>0</xdr:rowOff>
    </xdr:from>
    <xdr:ext cx="0" cy="874395"/>
    <xdr:pic>
      <xdr:nvPicPr>
        <xdr:cNvPr id="233" name="Picture 4" descr="LogoOnLight">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45</xdr:row>
      <xdr:rowOff>0</xdr:rowOff>
    </xdr:from>
    <xdr:ext cx="0" cy="874395"/>
    <xdr:pic>
      <xdr:nvPicPr>
        <xdr:cNvPr id="234" name="Picture 4" descr="LogoOnLight">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325" y="95631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43000"/>
    <xdr:pic>
      <xdr:nvPicPr>
        <xdr:cNvPr id="235" name="Picture 34" descr="LogoOnLight">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36" name="Picture 34" descr="LogoOnLight">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37" name="Picture 34" descr="LogoOnLight">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38" name="Picture 34" descr="LogoOnLight">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39" name="Picture 34" descr="LogoOnLight">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40" name="Picture 34" descr="LogoOnLight">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41" name="Picture 34" descr="LogoOnLight">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42" name="Picture 34" descr="LogoOnLight">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43" name="Picture 34" descr="LogoOnLight">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44" name="Picture 34" descr="LogoOnLight">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0</xdr:row>
      <xdr:rowOff>0</xdr:rowOff>
    </xdr:from>
    <xdr:ext cx="0" cy="1123950"/>
    <xdr:pic>
      <xdr:nvPicPr>
        <xdr:cNvPr id="245" name="Picture 34" descr="LogoOnLight">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0</xdr:row>
      <xdr:rowOff>0</xdr:rowOff>
    </xdr:from>
    <xdr:ext cx="0" cy="1123950"/>
    <xdr:pic>
      <xdr:nvPicPr>
        <xdr:cNvPr id="246" name="Picture 34" descr="LogoOnLight">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47" name="Picture 34" descr="LogoOnLight">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48" name="Picture 34" descr="LogoOnLight">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49" name="Picture 34" descr="LogoOnLight">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50" name="Picture 34" descr="LogoOnLight">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51" name="Picture 34" descr="LogoOnLight">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52" name="Picture 34" descr="LogoOnLight">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53" name="Picture 34" descr="LogoOnLight">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54" name="Picture 34" descr="LogoOnLight">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55" name="Picture 34" descr="LogoOnLight">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56" name="Picture 34" descr="LogoOnLight">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57" name="Picture 34" descr="LogoOnLight">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58" name="Picture 34" descr="LogoOnLight">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0</xdr:row>
      <xdr:rowOff>0</xdr:rowOff>
    </xdr:from>
    <xdr:ext cx="0" cy="1123950"/>
    <xdr:pic>
      <xdr:nvPicPr>
        <xdr:cNvPr id="259" name="Picture 34" descr="LogoOnLight">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0</xdr:row>
      <xdr:rowOff>0</xdr:rowOff>
    </xdr:from>
    <xdr:ext cx="0" cy="1123950"/>
    <xdr:pic>
      <xdr:nvPicPr>
        <xdr:cNvPr id="260" name="Picture 34" descr="LogoOnLight">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61" name="Picture 34" descr="LogoOnLight">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62" name="Picture 34" descr="LogoOnLight">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63" name="Picture 34" descr="LogoOnLight">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64" name="Picture 34" descr="LogoOnLight">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65" name="Picture 34" descr="LogoOnLight">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66" name="Picture 34" descr="LogoOnLight">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67" name="Picture 34" descr="LogoOnLight">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68" name="Picture 34" descr="LogoOnLight">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0</xdr:row>
      <xdr:rowOff>0</xdr:rowOff>
    </xdr:from>
    <xdr:ext cx="0" cy="1123950"/>
    <xdr:pic>
      <xdr:nvPicPr>
        <xdr:cNvPr id="269" name="Picture 34" descr="LogoOnLight">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xdr:row>
      <xdr:rowOff>0</xdr:rowOff>
    </xdr:from>
    <xdr:ext cx="0" cy="876300"/>
    <xdr:pic>
      <xdr:nvPicPr>
        <xdr:cNvPr id="270" name="Picture 34" descr="LogoOnLight">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xdr:row>
      <xdr:rowOff>304800</xdr:rowOff>
    </xdr:from>
    <xdr:ext cx="0" cy="874395"/>
    <xdr:pic>
      <xdr:nvPicPr>
        <xdr:cNvPr id="271" name="Picture 34" descr="LogoOnLight">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xdr:row>
      <xdr:rowOff>304800</xdr:rowOff>
    </xdr:from>
    <xdr:ext cx="0" cy="874395"/>
    <xdr:pic>
      <xdr:nvPicPr>
        <xdr:cNvPr id="272" name="Picture 34" descr="LogoOnLight">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xdr:row>
      <xdr:rowOff>304800</xdr:rowOff>
    </xdr:from>
    <xdr:ext cx="0" cy="874395"/>
    <xdr:pic>
      <xdr:nvPicPr>
        <xdr:cNvPr id="273" name="Picture 4" descr="LogoOnLight">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20</xdr:row>
      <xdr:rowOff>304800</xdr:rowOff>
    </xdr:from>
    <xdr:ext cx="0" cy="874395"/>
    <xdr:pic>
      <xdr:nvPicPr>
        <xdr:cNvPr id="274" name="Picture 4" descr="LogoOnLight">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20</xdr:row>
      <xdr:rowOff>304800</xdr:rowOff>
    </xdr:from>
    <xdr:ext cx="0" cy="874395"/>
    <xdr:pic>
      <xdr:nvPicPr>
        <xdr:cNvPr id="275" name="Picture 4" descr="LogoOnLight">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43000"/>
    <xdr:pic>
      <xdr:nvPicPr>
        <xdr:cNvPr id="276" name="Picture 34" descr="LogoOnLight">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77" name="Picture 34" descr="LogoOnLight">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78" name="Picture 34" descr="LogoOnLight">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79" name="Picture 34" descr="LogoOnLight">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80" name="Picture 34" descr="LogoOnLight">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81" name="Picture 34" descr="LogoOnLight">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82" name="Picture 34" descr="LogoOnLight">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83" name="Picture 34" descr="LogoOnLight">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84" name="Picture 34" descr="LogoOnLight">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85" name="Picture 34" descr="LogoOnLight">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xdr:row>
      <xdr:rowOff>0</xdr:rowOff>
    </xdr:from>
    <xdr:ext cx="0" cy="1123950"/>
    <xdr:pic>
      <xdr:nvPicPr>
        <xdr:cNvPr id="286" name="Picture 34" descr="LogoOnLight">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xdr:row>
      <xdr:rowOff>0</xdr:rowOff>
    </xdr:from>
    <xdr:ext cx="0" cy="1123950"/>
    <xdr:pic>
      <xdr:nvPicPr>
        <xdr:cNvPr id="287" name="Picture 34" descr="LogoOnLight">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88" name="Picture 34" descr="LogoOnLight">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89" name="Picture 34" descr="LogoOnLight">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0" name="Picture 34" descr="LogoOnLight">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1" name="Picture 34" descr="LogoOnLight">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2" name="Picture 34" descr="LogoOnLight">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3" name="Picture 34" descr="LogoOnLight">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4" name="Picture 34" descr="LogoOnLight">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5" name="Picture 34" descr="LogoOnLight">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6" name="Picture 34" descr="LogoOnLight">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7" name="Picture 34" descr="LogoOnLight">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8" name="Picture 34" descr="LogoOnLight">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299" name="Picture 34" descr="LogoOnLight">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xdr:row>
      <xdr:rowOff>0</xdr:rowOff>
    </xdr:from>
    <xdr:ext cx="0" cy="1123950"/>
    <xdr:pic>
      <xdr:nvPicPr>
        <xdr:cNvPr id="300" name="Picture 34" descr="LogoOnLight">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20</xdr:row>
      <xdr:rowOff>0</xdr:rowOff>
    </xdr:from>
    <xdr:ext cx="0" cy="1123950"/>
    <xdr:pic>
      <xdr:nvPicPr>
        <xdr:cNvPr id="301" name="Picture 34" descr="LogoOnLight">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302" name="Picture 34" descr="LogoOnLight">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303" name="Picture 34" descr="LogoOnLight">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304" name="Picture 34" descr="LogoOnLight">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305" name="Picture 34" descr="LogoOnLight">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306" name="Picture 34" descr="LogoOnLight">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307" name="Picture 34" descr="LogoOnLight">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308" name="Picture 34" descr="LogoOnLight">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309" name="Picture 34" descr="LogoOnLight">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20</xdr:row>
      <xdr:rowOff>0</xdr:rowOff>
    </xdr:from>
    <xdr:ext cx="0" cy="1123950"/>
    <xdr:pic>
      <xdr:nvPicPr>
        <xdr:cNvPr id="310" name="Picture 34" descr="LogoOnLight">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39</xdr:row>
      <xdr:rowOff>304800</xdr:rowOff>
    </xdr:from>
    <xdr:ext cx="0" cy="0"/>
    <xdr:pic>
      <xdr:nvPicPr>
        <xdr:cNvPr id="311" name="Picture 34" descr="LogoOnLight">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525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39</xdr:row>
      <xdr:rowOff>0</xdr:rowOff>
    </xdr:from>
    <xdr:ext cx="0" cy="647700"/>
    <xdr:pic>
      <xdr:nvPicPr>
        <xdr:cNvPr id="312" name="Picture 4" descr="LogoOnLight">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2205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39</xdr:row>
      <xdr:rowOff>0</xdr:rowOff>
    </xdr:from>
    <xdr:ext cx="0" cy="876300"/>
    <xdr:pic>
      <xdr:nvPicPr>
        <xdr:cNvPr id="313" name="Picture 4" descr="LogoOnLight">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2205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39</xdr:row>
      <xdr:rowOff>0</xdr:rowOff>
    </xdr:from>
    <xdr:ext cx="0" cy="870585"/>
    <xdr:pic>
      <xdr:nvPicPr>
        <xdr:cNvPr id="314" name="Picture 4" descr="LogoOnLight">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2205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39</xdr:row>
      <xdr:rowOff>0</xdr:rowOff>
    </xdr:from>
    <xdr:ext cx="0" cy="870585"/>
    <xdr:pic>
      <xdr:nvPicPr>
        <xdr:cNvPr id="315" name="Picture 4" descr="LogoOnLight">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22205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152400</xdr:colOff>
      <xdr:row>39</xdr:row>
      <xdr:rowOff>304800</xdr:rowOff>
    </xdr:from>
    <xdr:ext cx="0" cy="0"/>
    <xdr:pic>
      <xdr:nvPicPr>
        <xdr:cNvPr id="316" name="Picture 76" descr="LogoOnDark">
          <a:extLst>
            <a:ext uri="{FF2B5EF4-FFF2-40B4-BE49-F238E27FC236}">
              <a16:creationId xmlns:a16="http://schemas.microsoft.com/office/drawing/2014/main" id="{00000000-0008-0000-0400-00003C01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3600" y="125253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10</xdr:row>
      <xdr:rowOff>0</xdr:rowOff>
    </xdr:from>
    <xdr:to>
      <xdr:col>0</xdr:col>
      <xdr:colOff>180975</xdr:colOff>
      <xdr:row>17</xdr:row>
      <xdr:rowOff>124460</xdr:rowOff>
    </xdr:to>
    <xdr:pic>
      <xdr:nvPicPr>
        <xdr:cNvPr id="321" name="Picture 34" descr="LogoOnLight">
          <a:extLst>
            <a:ext uri="{FF2B5EF4-FFF2-40B4-BE49-F238E27FC236}">
              <a16:creationId xmlns:a16="http://schemas.microsoft.com/office/drawing/2014/main" id="{00000000-0008-0000-0400-00004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10</xdr:row>
      <xdr:rowOff>304800</xdr:rowOff>
    </xdr:from>
    <xdr:to>
      <xdr:col>3</xdr:col>
      <xdr:colOff>142875</xdr:colOff>
      <xdr:row>11</xdr:row>
      <xdr:rowOff>0</xdr:rowOff>
    </xdr:to>
    <xdr:pic>
      <xdr:nvPicPr>
        <xdr:cNvPr id="322" name="Picture 34" descr="LogoOnLight">
          <a:extLst>
            <a:ext uri="{FF2B5EF4-FFF2-40B4-BE49-F238E27FC236}">
              <a16:creationId xmlns:a16="http://schemas.microsoft.com/office/drawing/2014/main" id="{00000000-0008-0000-0400-00004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305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10</xdr:row>
      <xdr:rowOff>0</xdr:rowOff>
    </xdr:from>
    <xdr:to>
      <xdr:col>0</xdr:col>
      <xdr:colOff>152400</xdr:colOff>
      <xdr:row>13</xdr:row>
      <xdr:rowOff>137160</xdr:rowOff>
    </xdr:to>
    <xdr:pic>
      <xdr:nvPicPr>
        <xdr:cNvPr id="323" name="Picture 34" descr="LogoOnLight">
          <a:extLst>
            <a:ext uri="{FF2B5EF4-FFF2-40B4-BE49-F238E27FC236}">
              <a16:creationId xmlns:a16="http://schemas.microsoft.com/office/drawing/2014/main" id="{00000000-0008-0000-0400-00004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0375"/>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180975</xdr:colOff>
      <xdr:row>10</xdr:row>
      <xdr:rowOff>133350</xdr:rowOff>
    </xdr:from>
    <xdr:ext cx="0" cy="1123950"/>
    <xdr:pic>
      <xdr:nvPicPr>
        <xdr:cNvPr id="324" name="Picture 34" descr="LogoOnLight">
          <a:extLst>
            <a:ext uri="{FF2B5EF4-FFF2-40B4-BE49-F238E27FC236}">
              <a16:creationId xmlns:a16="http://schemas.microsoft.com/office/drawing/2014/main" id="{00000000-0008-0000-0400-00004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25" name="Picture 34" descr="LogoOnLight">
          <a:extLst>
            <a:ext uri="{FF2B5EF4-FFF2-40B4-BE49-F238E27FC236}">
              <a16:creationId xmlns:a16="http://schemas.microsoft.com/office/drawing/2014/main" id="{00000000-0008-0000-0400-00004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26" name="Picture 34" descr="LogoOnLight">
          <a:extLst>
            <a:ext uri="{FF2B5EF4-FFF2-40B4-BE49-F238E27FC236}">
              <a16:creationId xmlns:a16="http://schemas.microsoft.com/office/drawing/2014/main" id="{00000000-0008-0000-0400-00004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27" name="Picture 34" descr="LogoOnLight">
          <a:extLst>
            <a:ext uri="{FF2B5EF4-FFF2-40B4-BE49-F238E27FC236}">
              <a16:creationId xmlns:a16="http://schemas.microsoft.com/office/drawing/2014/main" id="{00000000-0008-0000-0400-00004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28" name="Picture 34" descr="LogoOnLight">
          <a:extLst>
            <a:ext uri="{FF2B5EF4-FFF2-40B4-BE49-F238E27FC236}">
              <a16:creationId xmlns:a16="http://schemas.microsoft.com/office/drawing/2014/main" id="{00000000-0008-0000-0400-00004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10</xdr:row>
      <xdr:rowOff>0</xdr:rowOff>
    </xdr:from>
    <xdr:ext cx="0" cy="647700"/>
    <xdr:pic>
      <xdr:nvPicPr>
        <xdr:cNvPr id="329" name="Picture 4" descr="LogoOnLight">
          <a:extLst>
            <a:ext uri="{FF2B5EF4-FFF2-40B4-BE49-F238E27FC236}">
              <a16:creationId xmlns:a16="http://schemas.microsoft.com/office/drawing/2014/main" id="{00000000-0008-0000-0400-00004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00375"/>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10</xdr:row>
      <xdr:rowOff>0</xdr:rowOff>
    </xdr:from>
    <xdr:ext cx="0" cy="876300"/>
    <xdr:pic>
      <xdr:nvPicPr>
        <xdr:cNvPr id="330" name="Picture 4" descr="LogoOnLight">
          <a:extLst>
            <a:ext uri="{FF2B5EF4-FFF2-40B4-BE49-F238E27FC236}">
              <a16:creationId xmlns:a16="http://schemas.microsoft.com/office/drawing/2014/main" id="{00000000-0008-0000-0400-00004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003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10</xdr:row>
      <xdr:rowOff>0</xdr:rowOff>
    </xdr:from>
    <xdr:ext cx="0" cy="870585"/>
    <xdr:pic>
      <xdr:nvPicPr>
        <xdr:cNvPr id="331" name="Picture 4" descr="LogoOnLight">
          <a:extLst>
            <a:ext uri="{FF2B5EF4-FFF2-40B4-BE49-F238E27FC236}">
              <a16:creationId xmlns:a16="http://schemas.microsoft.com/office/drawing/2014/main" id="{00000000-0008-0000-0400-00004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003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10</xdr:row>
      <xdr:rowOff>0</xdr:rowOff>
    </xdr:from>
    <xdr:ext cx="0" cy="870585"/>
    <xdr:pic>
      <xdr:nvPicPr>
        <xdr:cNvPr id="332" name="Picture 4" descr="LogoOnLight">
          <a:extLst>
            <a:ext uri="{FF2B5EF4-FFF2-40B4-BE49-F238E27FC236}">
              <a16:creationId xmlns:a16="http://schemas.microsoft.com/office/drawing/2014/main" id="{00000000-0008-0000-0400-00004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00375"/>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0</xdr:rowOff>
    </xdr:from>
    <xdr:ext cx="0" cy="1127760"/>
    <xdr:pic>
      <xdr:nvPicPr>
        <xdr:cNvPr id="333" name="Picture 34" descr="LogoOnLight">
          <a:extLst>
            <a:ext uri="{FF2B5EF4-FFF2-40B4-BE49-F238E27FC236}">
              <a16:creationId xmlns:a16="http://schemas.microsoft.com/office/drawing/2014/main" id="{00000000-0008-0000-0400-00004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0</xdr:rowOff>
    </xdr:from>
    <xdr:ext cx="0" cy="556260"/>
    <xdr:pic>
      <xdr:nvPicPr>
        <xdr:cNvPr id="334" name="Picture 34" descr="LogoOnLight">
          <a:extLst>
            <a:ext uri="{FF2B5EF4-FFF2-40B4-BE49-F238E27FC236}">
              <a16:creationId xmlns:a16="http://schemas.microsoft.com/office/drawing/2014/main" id="{00000000-0008-0000-0400-00004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0375"/>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0</xdr:rowOff>
    </xdr:from>
    <xdr:ext cx="0" cy="1127760"/>
    <xdr:pic>
      <xdr:nvPicPr>
        <xdr:cNvPr id="335" name="Picture 34" descr="LogoOnLight">
          <a:extLst>
            <a:ext uri="{FF2B5EF4-FFF2-40B4-BE49-F238E27FC236}">
              <a16:creationId xmlns:a16="http://schemas.microsoft.com/office/drawing/2014/main" id="{00000000-0008-0000-0400-00004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0</xdr:rowOff>
    </xdr:from>
    <xdr:ext cx="0" cy="556260"/>
    <xdr:pic>
      <xdr:nvPicPr>
        <xdr:cNvPr id="336" name="Picture 34" descr="LogoOnLight">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0375"/>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0</xdr:rowOff>
    </xdr:from>
    <xdr:ext cx="0" cy="1127760"/>
    <xdr:pic>
      <xdr:nvPicPr>
        <xdr:cNvPr id="337" name="Picture 34" descr="LogoOnLight">
          <a:extLst>
            <a:ext uri="{FF2B5EF4-FFF2-40B4-BE49-F238E27FC236}">
              <a16:creationId xmlns:a16="http://schemas.microsoft.com/office/drawing/2014/main" id="{00000000-0008-0000-0400-00005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0</xdr:rowOff>
    </xdr:from>
    <xdr:ext cx="0" cy="556260"/>
    <xdr:pic>
      <xdr:nvPicPr>
        <xdr:cNvPr id="338" name="Picture 34" descr="LogoOnLight">
          <a:extLst>
            <a:ext uri="{FF2B5EF4-FFF2-40B4-BE49-F238E27FC236}">
              <a16:creationId xmlns:a16="http://schemas.microsoft.com/office/drawing/2014/main" id="{00000000-0008-0000-0400-00005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0375"/>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0</xdr:rowOff>
    </xdr:from>
    <xdr:ext cx="0" cy="1127760"/>
    <xdr:pic>
      <xdr:nvPicPr>
        <xdr:cNvPr id="339" name="Picture 34" descr="LogoOnLight">
          <a:extLst>
            <a:ext uri="{FF2B5EF4-FFF2-40B4-BE49-F238E27FC236}">
              <a16:creationId xmlns:a16="http://schemas.microsoft.com/office/drawing/2014/main" id="{00000000-0008-0000-0400-00005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000375"/>
          <a:ext cx="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0</xdr:rowOff>
    </xdr:from>
    <xdr:ext cx="0" cy="556260"/>
    <xdr:pic>
      <xdr:nvPicPr>
        <xdr:cNvPr id="340" name="Picture 34" descr="LogoOnLight">
          <a:extLst>
            <a:ext uri="{FF2B5EF4-FFF2-40B4-BE49-F238E27FC236}">
              <a16:creationId xmlns:a16="http://schemas.microsoft.com/office/drawing/2014/main" id="{00000000-0008-0000-0400-00005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00375"/>
          <a:ext cx="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152400</xdr:colOff>
      <xdr:row>10</xdr:row>
      <xdr:rowOff>304800</xdr:rowOff>
    </xdr:from>
    <xdr:ext cx="0" cy="0"/>
    <xdr:pic>
      <xdr:nvPicPr>
        <xdr:cNvPr id="341" name="Picture 76" descr="LogoOnDark">
          <a:extLst>
            <a:ext uri="{FF2B5EF4-FFF2-40B4-BE49-F238E27FC236}">
              <a16:creationId xmlns:a16="http://schemas.microsoft.com/office/drawing/2014/main" id="{00000000-0008-0000-0400-00005501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3600" y="33051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304800</xdr:rowOff>
    </xdr:from>
    <xdr:ext cx="0" cy="876300"/>
    <xdr:pic>
      <xdr:nvPicPr>
        <xdr:cNvPr id="342" name="Picture 76" descr="LogoOnDark">
          <a:extLst>
            <a:ext uri="{FF2B5EF4-FFF2-40B4-BE49-F238E27FC236}">
              <a16:creationId xmlns:a16="http://schemas.microsoft.com/office/drawing/2014/main" id="{00000000-0008-0000-0400-00005601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3305175"/>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43000"/>
    <xdr:pic>
      <xdr:nvPicPr>
        <xdr:cNvPr id="343" name="Picture 34" descr="LogoOnLight">
          <a:extLst>
            <a:ext uri="{FF2B5EF4-FFF2-40B4-BE49-F238E27FC236}">
              <a16:creationId xmlns:a16="http://schemas.microsoft.com/office/drawing/2014/main" id="{00000000-0008-0000-0400-00005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71500"/>
    <xdr:pic>
      <xdr:nvPicPr>
        <xdr:cNvPr id="344" name="Picture 34" descr="LogoOnLight">
          <a:extLst>
            <a:ext uri="{FF2B5EF4-FFF2-40B4-BE49-F238E27FC236}">
              <a16:creationId xmlns:a16="http://schemas.microsoft.com/office/drawing/2014/main" id="{00000000-0008-0000-0400-00005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45" name="Picture 34" descr="LogoOnLight">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46" name="Picture 34" descr="LogoOnLight">
          <a:extLst>
            <a:ext uri="{FF2B5EF4-FFF2-40B4-BE49-F238E27FC236}">
              <a16:creationId xmlns:a16="http://schemas.microsoft.com/office/drawing/2014/main" id="{00000000-0008-0000-0400-00005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47" name="Picture 34" descr="LogoOnLight">
          <a:extLst>
            <a:ext uri="{FF2B5EF4-FFF2-40B4-BE49-F238E27FC236}">
              <a16:creationId xmlns:a16="http://schemas.microsoft.com/office/drawing/2014/main" id="{00000000-0008-0000-0400-00005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48" name="Picture 34" descr="LogoOnLight">
          <a:extLst>
            <a:ext uri="{FF2B5EF4-FFF2-40B4-BE49-F238E27FC236}">
              <a16:creationId xmlns:a16="http://schemas.microsoft.com/office/drawing/2014/main" id="{00000000-0008-0000-0400-00005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49" name="Picture 34" descr="LogoOnLight">
          <a:extLst>
            <a:ext uri="{FF2B5EF4-FFF2-40B4-BE49-F238E27FC236}">
              <a16:creationId xmlns:a16="http://schemas.microsoft.com/office/drawing/2014/main" id="{00000000-0008-0000-0400-00005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50" name="Picture 34" descr="LogoOnLight">
          <a:extLst>
            <a:ext uri="{FF2B5EF4-FFF2-40B4-BE49-F238E27FC236}">
              <a16:creationId xmlns:a16="http://schemas.microsoft.com/office/drawing/2014/main" id="{00000000-0008-0000-0400-00005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51" name="Picture 34" descr="LogoOnLight">
          <a:extLst>
            <a:ext uri="{FF2B5EF4-FFF2-40B4-BE49-F238E27FC236}">
              <a16:creationId xmlns:a16="http://schemas.microsoft.com/office/drawing/2014/main" id="{00000000-0008-0000-0400-00005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52" name="Picture 34" descr="LogoOnLight">
          <a:extLst>
            <a:ext uri="{FF2B5EF4-FFF2-40B4-BE49-F238E27FC236}">
              <a16:creationId xmlns:a16="http://schemas.microsoft.com/office/drawing/2014/main" id="{00000000-0008-0000-0400-00006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53" name="Picture 34" descr="LogoOnLight">
          <a:extLst>
            <a:ext uri="{FF2B5EF4-FFF2-40B4-BE49-F238E27FC236}">
              <a16:creationId xmlns:a16="http://schemas.microsoft.com/office/drawing/2014/main" id="{00000000-0008-0000-0400-00006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54" name="Picture 34" descr="LogoOnLight">
          <a:extLst>
            <a:ext uri="{FF2B5EF4-FFF2-40B4-BE49-F238E27FC236}">
              <a16:creationId xmlns:a16="http://schemas.microsoft.com/office/drawing/2014/main" id="{00000000-0008-0000-0400-00006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55" name="Picture 34" descr="LogoOnLight">
          <a:extLst>
            <a:ext uri="{FF2B5EF4-FFF2-40B4-BE49-F238E27FC236}">
              <a16:creationId xmlns:a16="http://schemas.microsoft.com/office/drawing/2014/main" id="{00000000-0008-0000-0400-00006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56" name="Picture 34" descr="LogoOnLight">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57" name="Picture 34" descr="LogoOnLight">
          <a:extLst>
            <a:ext uri="{FF2B5EF4-FFF2-40B4-BE49-F238E27FC236}">
              <a16:creationId xmlns:a16="http://schemas.microsoft.com/office/drawing/2014/main" id="{00000000-0008-0000-0400-00006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58" name="Picture 34" descr="LogoOnLight">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59" name="Picture 34" descr="LogoOnLight">
          <a:extLst>
            <a:ext uri="{FF2B5EF4-FFF2-40B4-BE49-F238E27FC236}">
              <a16:creationId xmlns:a16="http://schemas.microsoft.com/office/drawing/2014/main" id="{00000000-0008-0000-0400-00006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60" name="Picture 34" descr="LogoOnLight">
          <a:extLst>
            <a:ext uri="{FF2B5EF4-FFF2-40B4-BE49-F238E27FC236}">
              <a16:creationId xmlns:a16="http://schemas.microsoft.com/office/drawing/2014/main" id="{00000000-0008-0000-0400-00006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61" name="Picture 34" descr="LogoOnLight">
          <a:extLst>
            <a:ext uri="{FF2B5EF4-FFF2-40B4-BE49-F238E27FC236}">
              <a16:creationId xmlns:a16="http://schemas.microsoft.com/office/drawing/2014/main" id="{00000000-0008-0000-0400-00006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62" name="Picture 34" descr="LogoOnLight">
          <a:extLst>
            <a:ext uri="{FF2B5EF4-FFF2-40B4-BE49-F238E27FC236}">
              <a16:creationId xmlns:a16="http://schemas.microsoft.com/office/drawing/2014/main" id="{00000000-0008-0000-0400-00006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10</xdr:row>
      <xdr:rowOff>133350</xdr:rowOff>
    </xdr:from>
    <xdr:ext cx="0" cy="1123950"/>
    <xdr:pic>
      <xdr:nvPicPr>
        <xdr:cNvPr id="363" name="Picture 34" descr="LogoOnLight">
          <a:extLst>
            <a:ext uri="{FF2B5EF4-FFF2-40B4-BE49-F238E27FC236}">
              <a16:creationId xmlns:a16="http://schemas.microsoft.com/office/drawing/2014/main" id="{00000000-0008-0000-0400-00006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10</xdr:row>
      <xdr:rowOff>704850</xdr:rowOff>
    </xdr:from>
    <xdr:ext cx="0" cy="552450"/>
    <xdr:pic>
      <xdr:nvPicPr>
        <xdr:cNvPr id="364" name="Picture 34" descr="LogoOnLight">
          <a:extLst>
            <a:ext uri="{FF2B5EF4-FFF2-40B4-BE49-F238E27FC236}">
              <a16:creationId xmlns:a16="http://schemas.microsoft.com/office/drawing/2014/main" id="{00000000-0008-0000-0400-00006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10</xdr:row>
      <xdr:rowOff>133350</xdr:rowOff>
    </xdr:from>
    <xdr:ext cx="0" cy="1123950"/>
    <xdr:pic>
      <xdr:nvPicPr>
        <xdr:cNvPr id="365" name="Picture 34" descr="LogoOnLight">
          <a:extLst>
            <a:ext uri="{FF2B5EF4-FFF2-40B4-BE49-F238E27FC236}">
              <a16:creationId xmlns:a16="http://schemas.microsoft.com/office/drawing/2014/main" id="{00000000-0008-0000-0400-00006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10</xdr:row>
      <xdr:rowOff>704850</xdr:rowOff>
    </xdr:from>
    <xdr:ext cx="0" cy="552450"/>
    <xdr:pic>
      <xdr:nvPicPr>
        <xdr:cNvPr id="366" name="Picture 34" descr="LogoOnLight">
          <a:extLst>
            <a:ext uri="{FF2B5EF4-FFF2-40B4-BE49-F238E27FC236}">
              <a16:creationId xmlns:a16="http://schemas.microsoft.com/office/drawing/2014/main" id="{00000000-0008-0000-0400-00006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67" name="Picture 34" descr="LogoOnLight">
          <a:extLst>
            <a:ext uri="{FF2B5EF4-FFF2-40B4-BE49-F238E27FC236}">
              <a16:creationId xmlns:a16="http://schemas.microsoft.com/office/drawing/2014/main" id="{00000000-0008-0000-0400-00006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68" name="Picture 34" descr="LogoOnLight">
          <a:extLst>
            <a:ext uri="{FF2B5EF4-FFF2-40B4-BE49-F238E27FC236}">
              <a16:creationId xmlns:a16="http://schemas.microsoft.com/office/drawing/2014/main" id="{00000000-0008-0000-0400-00007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69" name="Picture 34" descr="LogoOnLight">
          <a:extLst>
            <a:ext uri="{FF2B5EF4-FFF2-40B4-BE49-F238E27FC236}">
              <a16:creationId xmlns:a16="http://schemas.microsoft.com/office/drawing/2014/main" id="{00000000-0008-0000-0400-00007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70" name="Picture 34" descr="LogoOnLight">
          <a:extLst>
            <a:ext uri="{FF2B5EF4-FFF2-40B4-BE49-F238E27FC236}">
              <a16:creationId xmlns:a16="http://schemas.microsoft.com/office/drawing/2014/main" id="{00000000-0008-0000-0400-00007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71" name="Picture 34" descr="LogoOnLight">
          <a:extLst>
            <a:ext uri="{FF2B5EF4-FFF2-40B4-BE49-F238E27FC236}">
              <a16:creationId xmlns:a16="http://schemas.microsoft.com/office/drawing/2014/main" id="{00000000-0008-0000-0400-00007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72" name="Picture 34" descr="LogoOnLight">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73" name="Picture 34" descr="LogoOnLight">
          <a:extLst>
            <a:ext uri="{FF2B5EF4-FFF2-40B4-BE49-F238E27FC236}">
              <a16:creationId xmlns:a16="http://schemas.microsoft.com/office/drawing/2014/main" id="{00000000-0008-0000-0400-00007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74" name="Picture 34" descr="LogoOnLight">
          <a:extLst>
            <a:ext uri="{FF2B5EF4-FFF2-40B4-BE49-F238E27FC236}">
              <a16:creationId xmlns:a16="http://schemas.microsoft.com/office/drawing/2014/main" id="{00000000-0008-0000-0400-00007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75" name="Picture 34" descr="LogoOnLight">
          <a:extLst>
            <a:ext uri="{FF2B5EF4-FFF2-40B4-BE49-F238E27FC236}">
              <a16:creationId xmlns:a16="http://schemas.microsoft.com/office/drawing/2014/main" id="{00000000-0008-0000-0400-00007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76" name="Picture 34" descr="LogoOnLight">
          <a:extLst>
            <a:ext uri="{FF2B5EF4-FFF2-40B4-BE49-F238E27FC236}">
              <a16:creationId xmlns:a16="http://schemas.microsoft.com/office/drawing/2014/main" id="{00000000-0008-0000-0400-00007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77" name="Picture 34" descr="LogoOnLight">
          <a:extLst>
            <a:ext uri="{FF2B5EF4-FFF2-40B4-BE49-F238E27FC236}">
              <a16:creationId xmlns:a16="http://schemas.microsoft.com/office/drawing/2014/main" id="{00000000-0008-0000-0400-00007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78" name="Picture 34" descr="LogoOnLight">
          <a:extLst>
            <a:ext uri="{FF2B5EF4-FFF2-40B4-BE49-F238E27FC236}">
              <a16:creationId xmlns:a16="http://schemas.microsoft.com/office/drawing/2014/main" id="{00000000-0008-0000-0400-00007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79" name="Picture 34" descr="LogoOnLight">
          <a:extLst>
            <a:ext uri="{FF2B5EF4-FFF2-40B4-BE49-F238E27FC236}">
              <a16:creationId xmlns:a16="http://schemas.microsoft.com/office/drawing/2014/main" id="{00000000-0008-0000-0400-00007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80" name="Picture 34" descr="LogoOnLight">
          <a:extLst>
            <a:ext uri="{FF2B5EF4-FFF2-40B4-BE49-F238E27FC236}">
              <a16:creationId xmlns:a16="http://schemas.microsoft.com/office/drawing/2014/main" id="{00000000-0008-0000-0400-00007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81" name="Picture 34" descr="LogoOnLight">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82" name="Picture 34" descr="LogoOnLight">
          <a:extLst>
            <a:ext uri="{FF2B5EF4-FFF2-40B4-BE49-F238E27FC236}">
              <a16:creationId xmlns:a16="http://schemas.microsoft.com/office/drawing/2014/main" id="{00000000-0008-0000-0400-00007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83" name="Picture 34" descr="LogoOnLight">
          <a:extLst>
            <a:ext uri="{FF2B5EF4-FFF2-40B4-BE49-F238E27FC236}">
              <a16:creationId xmlns:a16="http://schemas.microsoft.com/office/drawing/2014/main" id="{00000000-0008-0000-0400-00007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84" name="Picture 34" descr="LogoOnLight">
          <a:extLst>
            <a:ext uri="{FF2B5EF4-FFF2-40B4-BE49-F238E27FC236}">
              <a16:creationId xmlns:a16="http://schemas.microsoft.com/office/drawing/2014/main" id="{00000000-0008-0000-0400-00008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85" name="Picture 34" descr="LogoOnLight">
          <a:extLst>
            <a:ext uri="{FF2B5EF4-FFF2-40B4-BE49-F238E27FC236}">
              <a16:creationId xmlns:a16="http://schemas.microsoft.com/office/drawing/2014/main" id="{00000000-0008-0000-0400-00008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86" name="Picture 34" descr="LogoOnLight">
          <a:extLst>
            <a:ext uri="{FF2B5EF4-FFF2-40B4-BE49-F238E27FC236}">
              <a16:creationId xmlns:a16="http://schemas.microsoft.com/office/drawing/2014/main" id="{00000000-0008-0000-0400-00008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87" name="Picture 34" descr="LogoOnLight">
          <a:extLst>
            <a:ext uri="{FF2B5EF4-FFF2-40B4-BE49-F238E27FC236}">
              <a16:creationId xmlns:a16="http://schemas.microsoft.com/office/drawing/2014/main" id="{00000000-0008-0000-0400-00008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88" name="Picture 34" descr="LogoOnLight">
          <a:extLst>
            <a:ext uri="{FF2B5EF4-FFF2-40B4-BE49-F238E27FC236}">
              <a16:creationId xmlns:a16="http://schemas.microsoft.com/office/drawing/2014/main" id="{00000000-0008-0000-0400-00008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89" name="Picture 34" descr="LogoOnLight">
          <a:extLst>
            <a:ext uri="{FF2B5EF4-FFF2-40B4-BE49-F238E27FC236}">
              <a16:creationId xmlns:a16="http://schemas.microsoft.com/office/drawing/2014/main" id="{00000000-0008-0000-0400-00008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90" name="Picture 34" descr="LogoOnLight">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10</xdr:row>
      <xdr:rowOff>133350</xdr:rowOff>
    </xdr:from>
    <xdr:ext cx="0" cy="1123950"/>
    <xdr:pic>
      <xdr:nvPicPr>
        <xdr:cNvPr id="391" name="Picture 34" descr="LogoOnLight">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10</xdr:row>
      <xdr:rowOff>704850</xdr:rowOff>
    </xdr:from>
    <xdr:ext cx="0" cy="552450"/>
    <xdr:pic>
      <xdr:nvPicPr>
        <xdr:cNvPr id="392" name="Picture 34" descr="LogoOnLight">
          <a:extLst>
            <a:ext uri="{FF2B5EF4-FFF2-40B4-BE49-F238E27FC236}">
              <a16:creationId xmlns:a16="http://schemas.microsoft.com/office/drawing/2014/main" id="{00000000-0008-0000-0400-00008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10</xdr:row>
      <xdr:rowOff>133350</xdr:rowOff>
    </xdr:from>
    <xdr:ext cx="0" cy="1123950"/>
    <xdr:pic>
      <xdr:nvPicPr>
        <xdr:cNvPr id="393" name="Picture 34" descr="LogoOnLight">
          <a:extLst>
            <a:ext uri="{FF2B5EF4-FFF2-40B4-BE49-F238E27FC236}">
              <a16:creationId xmlns:a16="http://schemas.microsoft.com/office/drawing/2014/main" id="{00000000-0008-0000-0400-00008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94" name="Picture 34" descr="LogoOnLight">
          <a:extLst>
            <a:ext uri="{FF2B5EF4-FFF2-40B4-BE49-F238E27FC236}">
              <a16:creationId xmlns:a16="http://schemas.microsoft.com/office/drawing/2014/main" id="{00000000-0008-0000-0400-00008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95" name="Picture 34" descr="LogoOnLight">
          <a:extLst>
            <a:ext uri="{FF2B5EF4-FFF2-40B4-BE49-F238E27FC236}">
              <a16:creationId xmlns:a16="http://schemas.microsoft.com/office/drawing/2014/main" id="{00000000-0008-0000-0400-00008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96" name="Picture 34" descr="LogoOnLight">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97" name="Picture 34" descr="LogoOnLight">
          <a:extLst>
            <a:ext uri="{FF2B5EF4-FFF2-40B4-BE49-F238E27FC236}">
              <a16:creationId xmlns:a16="http://schemas.microsoft.com/office/drawing/2014/main" id="{00000000-0008-0000-0400-00008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398" name="Picture 34" descr="LogoOnLight">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399" name="Picture 34" descr="LogoOnLight">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400" name="Picture 34" descr="LogoOnLight">
          <a:extLst>
            <a:ext uri="{FF2B5EF4-FFF2-40B4-BE49-F238E27FC236}">
              <a16:creationId xmlns:a16="http://schemas.microsoft.com/office/drawing/2014/main" id="{00000000-0008-0000-0400-00009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401" name="Picture 34" descr="LogoOnLight">
          <a:extLst>
            <a:ext uri="{FF2B5EF4-FFF2-40B4-BE49-F238E27FC236}">
              <a16:creationId xmlns:a16="http://schemas.microsoft.com/office/drawing/2014/main" id="{00000000-0008-0000-0400-00009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402" name="Picture 34" descr="LogoOnLight">
          <a:extLst>
            <a:ext uri="{FF2B5EF4-FFF2-40B4-BE49-F238E27FC236}">
              <a16:creationId xmlns:a16="http://schemas.microsoft.com/office/drawing/2014/main" id="{00000000-0008-0000-0400-00009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403" name="Picture 34" descr="LogoOnLight">
          <a:extLst>
            <a:ext uri="{FF2B5EF4-FFF2-40B4-BE49-F238E27FC236}">
              <a16:creationId xmlns:a16="http://schemas.microsoft.com/office/drawing/2014/main" id="{00000000-0008-0000-0400-00009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404" name="Picture 34" descr="LogoOnLight">
          <a:extLst>
            <a:ext uri="{FF2B5EF4-FFF2-40B4-BE49-F238E27FC236}">
              <a16:creationId xmlns:a16="http://schemas.microsoft.com/office/drawing/2014/main" id="{00000000-0008-0000-0400-00009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405" name="Picture 34" descr="LogoOnLight">
          <a:extLst>
            <a:ext uri="{FF2B5EF4-FFF2-40B4-BE49-F238E27FC236}">
              <a16:creationId xmlns:a16="http://schemas.microsoft.com/office/drawing/2014/main" id="{00000000-0008-0000-0400-00009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406" name="Picture 34" descr="LogoOnLight">
          <a:extLst>
            <a:ext uri="{FF2B5EF4-FFF2-40B4-BE49-F238E27FC236}">
              <a16:creationId xmlns:a16="http://schemas.microsoft.com/office/drawing/2014/main" id="{00000000-0008-0000-0400-00009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407" name="Picture 34" descr="LogoOnLight">
          <a:extLst>
            <a:ext uri="{FF2B5EF4-FFF2-40B4-BE49-F238E27FC236}">
              <a16:creationId xmlns:a16="http://schemas.microsoft.com/office/drawing/2014/main" id="{00000000-0008-0000-0400-00009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408" name="Picture 34" descr="LogoOnLight">
          <a:extLst>
            <a:ext uri="{FF2B5EF4-FFF2-40B4-BE49-F238E27FC236}">
              <a16:creationId xmlns:a16="http://schemas.microsoft.com/office/drawing/2014/main" id="{00000000-0008-0000-0400-00009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409" name="Picture 34" descr="LogoOnLight">
          <a:extLst>
            <a:ext uri="{FF2B5EF4-FFF2-40B4-BE49-F238E27FC236}">
              <a16:creationId xmlns:a16="http://schemas.microsoft.com/office/drawing/2014/main" id="{00000000-0008-0000-0400-00009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10</xdr:row>
      <xdr:rowOff>133350</xdr:rowOff>
    </xdr:from>
    <xdr:ext cx="0" cy="1123950"/>
    <xdr:pic>
      <xdr:nvPicPr>
        <xdr:cNvPr id="410" name="Picture 34" descr="LogoOnLight">
          <a:extLst>
            <a:ext uri="{FF2B5EF4-FFF2-40B4-BE49-F238E27FC236}">
              <a16:creationId xmlns:a16="http://schemas.microsoft.com/office/drawing/2014/main" id="{00000000-0008-0000-0400-00009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13372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10</xdr:row>
      <xdr:rowOff>704850</xdr:rowOff>
    </xdr:from>
    <xdr:ext cx="0" cy="552450"/>
    <xdr:pic>
      <xdr:nvPicPr>
        <xdr:cNvPr id="411" name="Picture 34" descr="LogoOnLight">
          <a:extLst>
            <a:ext uri="{FF2B5EF4-FFF2-40B4-BE49-F238E27FC236}">
              <a16:creationId xmlns:a16="http://schemas.microsoft.com/office/drawing/2014/main" id="{00000000-0008-0000-0400-00009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05225"/>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236220</xdr:colOff>
      <xdr:row>0</xdr:row>
      <xdr:rowOff>53340</xdr:rowOff>
    </xdr:from>
    <xdr:to>
      <xdr:col>2</xdr:col>
      <xdr:colOff>278340</xdr:colOff>
      <xdr:row>0</xdr:row>
      <xdr:rowOff>811117</xdr:rowOff>
    </xdr:to>
    <xdr:pic>
      <xdr:nvPicPr>
        <xdr:cNvPr id="413" name="Рисунок 412">
          <a:extLst>
            <a:ext uri="{FF2B5EF4-FFF2-40B4-BE49-F238E27FC236}">
              <a16:creationId xmlns:a16="http://schemas.microsoft.com/office/drawing/2014/main" id="{00000000-0008-0000-0400-00009D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6220" y="5334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10</xdr:row>
      <xdr:rowOff>52070</xdr:rowOff>
    </xdr:from>
    <xdr:to>
      <xdr:col>2</xdr:col>
      <xdr:colOff>308820</xdr:colOff>
      <xdr:row>10</xdr:row>
      <xdr:rowOff>809847</xdr:rowOff>
    </xdr:to>
    <xdr:pic>
      <xdr:nvPicPr>
        <xdr:cNvPr id="414" name="Рисунок 413">
          <a:extLst>
            <a:ext uri="{FF2B5EF4-FFF2-40B4-BE49-F238E27FC236}">
              <a16:creationId xmlns:a16="http://schemas.microsoft.com/office/drawing/2014/main" id="{00000000-0008-0000-0400-00009E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2960370"/>
          <a:ext cx="138832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160020</xdr:colOff>
      <xdr:row>20</xdr:row>
      <xdr:rowOff>68580</xdr:rowOff>
    </xdr:from>
    <xdr:to>
      <xdr:col>2</xdr:col>
      <xdr:colOff>202140</xdr:colOff>
      <xdr:row>20</xdr:row>
      <xdr:rowOff>826357</xdr:rowOff>
    </xdr:to>
    <xdr:pic>
      <xdr:nvPicPr>
        <xdr:cNvPr id="415" name="Рисунок 414">
          <a:extLst>
            <a:ext uri="{FF2B5EF4-FFF2-40B4-BE49-F238E27FC236}">
              <a16:creationId xmlns:a16="http://schemas.microsoft.com/office/drawing/2014/main" id="{00000000-0008-0000-0400-00009F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0020" y="594360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160020</xdr:colOff>
      <xdr:row>30</xdr:row>
      <xdr:rowOff>114300</xdr:rowOff>
    </xdr:from>
    <xdr:to>
      <xdr:col>2</xdr:col>
      <xdr:colOff>202140</xdr:colOff>
      <xdr:row>30</xdr:row>
      <xdr:rowOff>872077</xdr:rowOff>
    </xdr:to>
    <xdr:pic>
      <xdr:nvPicPr>
        <xdr:cNvPr id="416" name="Рисунок 415">
          <a:extLst>
            <a:ext uri="{FF2B5EF4-FFF2-40B4-BE49-F238E27FC236}">
              <a16:creationId xmlns:a16="http://schemas.microsoft.com/office/drawing/2014/main" id="{00000000-0008-0000-0400-0000A0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0020" y="906780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182880</xdr:colOff>
      <xdr:row>39</xdr:row>
      <xdr:rowOff>45720</xdr:rowOff>
    </xdr:from>
    <xdr:to>
      <xdr:col>2</xdr:col>
      <xdr:colOff>225000</xdr:colOff>
      <xdr:row>39</xdr:row>
      <xdr:rowOff>803497</xdr:rowOff>
    </xdr:to>
    <xdr:pic>
      <xdr:nvPicPr>
        <xdr:cNvPr id="417" name="Рисунок 416">
          <a:extLst>
            <a:ext uri="{FF2B5EF4-FFF2-40B4-BE49-F238E27FC236}">
              <a16:creationId xmlns:a16="http://schemas.microsoft.com/office/drawing/2014/main" id="{00000000-0008-0000-0400-0000A1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880" y="1200150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2</xdr:row>
      <xdr:rowOff>0</xdr:rowOff>
    </xdr:from>
    <xdr:to>
      <xdr:col>2</xdr:col>
      <xdr:colOff>194520</xdr:colOff>
      <xdr:row>19</xdr:row>
      <xdr:rowOff>757777</xdr:rowOff>
    </xdr:to>
    <xdr:pic>
      <xdr:nvPicPr>
        <xdr:cNvPr id="5" name="Рисунок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096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124460</xdr:colOff>
      <xdr:row>29</xdr:row>
      <xdr:rowOff>20320</xdr:rowOff>
    </xdr:from>
    <xdr:to>
      <xdr:col>2</xdr:col>
      <xdr:colOff>166580</xdr:colOff>
      <xdr:row>30</xdr:row>
      <xdr:rowOff>666337</xdr:rowOff>
    </xdr:to>
    <xdr:pic>
      <xdr:nvPicPr>
        <xdr:cNvPr id="6" name="Рисунок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460" y="2934970"/>
          <a:ext cx="1388320" cy="760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175260</xdr:colOff>
      <xdr:row>40</xdr:row>
      <xdr:rowOff>60960</xdr:rowOff>
    </xdr:from>
    <xdr:to>
      <xdr:col>2</xdr:col>
      <xdr:colOff>217380</xdr:colOff>
      <xdr:row>40</xdr:row>
      <xdr:rowOff>818737</xdr:rowOff>
    </xdr:to>
    <xdr:pic>
      <xdr:nvPicPr>
        <xdr:cNvPr id="7" name="Рисунок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 y="614172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0</xdr:row>
      <xdr:rowOff>304800</xdr:rowOff>
    </xdr:from>
    <xdr:to>
      <xdr:col>0</xdr:col>
      <xdr:colOff>142875</xdr:colOff>
      <xdr:row>1</xdr:row>
      <xdr:rowOff>337185</xdr:rowOff>
    </xdr:to>
    <xdr:pic>
      <xdr:nvPicPr>
        <xdr:cNvPr id="2" name="Picture 4" descr="LogoOnLigh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1057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0</xdr:row>
      <xdr:rowOff>304800</xdr:rowOff>
    </xdr:from>
    <xdr:to>
      <xdr:col>3</xdr:col>
      <xdr:colOff>142875</xdr:colOff>
      <xdr:row>1</xdr:row>
      <xdr:rowOff>337185</xdr:rowOff>
    </xdr:to>
    <xdr:pic>
      <xdr:nvPicPr>
        <xdr:cNvPr id="6" name="Picture 4" descr="LogoOnLight">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0</xdr:row>
      <xdr:rowOff>304800</xdr:rowOff>
    </xdr:from>
    <xdr:to>
      <xdr:col>3</xdr:col>
      <xdr:colOff>142875</xdr:colOff>
      <xdr:row>1</xdr:row>
      <xdr:rowOff>339090</xdr:rowOff>
    </xdr:to>
    <xdr:pic>
      <xdr:nvPicPr>
        <xdr:cNvPr id="5" name="Picture 4" descr="LogoOnLight">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180975</xdr:colOff>
      <xdr:row>5</xdr:row>
      <xdr:rowOff>0</xdr:rowOff>
    </xdr:from>
    <xdr:ext cx="0" cy="1123950"/>
    <xdr:pic>
      <xdr:nvPicPr>
        <xdr:cNvPr id="7" name="Picture 34" descr="LogoOnLight">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5</xdr:row>
      <xdr:rowOff>0</xdr:rowOff>
    </xdr:from>
    <xdr:ext cx="0" cy="552450"/>
    <xdr:pic>
      <xdr:nvPicPr>
        <xdr:cNvPr id="9" name="Picture 34" descr="LogoOnLight">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5</xdr:row>
      <xdr:rowOff>0</xdr:rowOff>
    </xdr:from>
    <xdr:ext cx="0" cy="1123950"/>
    <xdr:pic>
      <xdr:nvPicPr>
        <xdr:cNvPr id="10" name="Picture 34" descr="LogoOnLight">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5</xdr:row>
      <xdr:rowOff>0</xdr:rowOff>
    </xdr:from>
    <xdr:ext cx="0" cy="552450"/>
    <xdr:pic>
      <xdr:nvPicPr>
        <xdr:cNvPr id="11" name="Picture 34" descr="LogoOnLight">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12" name="Picture 34" descr="LogoOnLight">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13" name="Picture 34" descr="LogoOnLight">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14" name="Picture 34" descr="LogoOnLight">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15" name="Picture 34" descr="LogoOnLight">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16" name="Picture 34" descr="LogoOnLight">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17" name="Picture 34" descr="LogoOnLight">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18" name="Picture 34" descr="LogoOnLight">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19" name="Picture 34" descr="LogoOnLight">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20" name="Picture 34" descr="LogoOnLight">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21" name="Picture 34" descr="LogoOnLight">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22" name="Picture 34" descr="LogoOnLight">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23" name="Picture 34" descr="LogoOnLight">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24" name="Picture 34" descr="LogoOnLight">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25" name="Picture 34" descr="LogoOnLight">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26" name="Picture 34" descr="LogoOnLight">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27" name="Picture 34" descr="LogoOnLight">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28" name="Picture 34" descr="LogoOnLight">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29" name="Picture 34" descr="LogoOnLight">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30" name="Picture 34" descr="LogoOnLight">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31" name="Picture 34" descr="LogoOnLight">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32" name="Picture 34" descr="LogoOnLight">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33" name="Picture 34" descr="LogoOnLight">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34" name="Picture 34" descr="LogoOnLight">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35" name="Picture 34" descr="LogoOnLight">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5</xdr:row>
      <xdr:rowOff>0</xdr:rowOff>
    </xdr:from>
    <xdr:ext cx="0" cy="1123950"/>
    <xdr:pic>
      <xdr:nvPicPr>
        <xdr:cNvPr id="36" name="Picture 34" descr="LogoOnLight">
          <a:extLst>
            <a:ext uri="{FF2B5EF4-FFF2-40B4-BE49-F238E27FC236}">
              <a16:creationId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5</xdr:row>
      <xdr:rowOff>0</xdr:rowOff>
    </xdr:from>
    <xdr:ext cx="0" cy="552450"/>
    <xdr:pic>
      <xdr:nvPicPr>
        <xdr:cNvPr id="37" name="Picture 34" descr="LogoOnLight">
          <a:extLst>
            <a:ext uri="{FF2B5EF4-FFF2-40B4-BE49-F238E27FC236}">
              <a16:creationId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5</xdr:row>
      <xdr:rowOff>0</xdr:rowOff>
    </xdr:from>
    <xdr:ext cx="0" cy="1123950"/>
    <xdr:pic>
      <xdr:nvPicPr>
        <xdr:cNvPr id="38" name="Picture 34" descr="LogoOnLight">
          <a:extLst>
            <a:ext uri="{FF2B5EF4-FFF2-40B4-BE49-F238E27FC236}">
              <a16:creationId xmlns:a16="http://schemas.microsoft.com/office/drawing/2014/main" id="{00000000-0008-0000-06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5</xdr:row>
      <xdr:rowOff>0</xdr:rowOff>
    </xdr:from>
    <xdr:ext cx="0" cy="552450"/>
    <xdr:pic>
      <xdr:nvPicPr>
        <xdr:cNvPr id="39" name="Picture 34" descr="LogoOnLight">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40" name="Picture 34" descr="LogoOnLight">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41" name="Picture 34" descr="LogoOnLight">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42" name="Picture 34" descr="LogoOnLight">
          <a:extLst>
            <a:ext uri="{FF2B5EF4-FFF2-40B4-BE49-F238E27FC236}">
              <a16:creationId xmlns:a16="http://schemas.microsoft.com/office/drawing/2014/main" id="{00000000-0008-0000-06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43" name="Picture 34" descr="LogoOnLight">
          <a:extLst>
            <a:ext uri="{FF2B5EF4-FFF2-40B4-BE49-F238E27FC236}">
              <a16:creationId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44" name="Picture 34" descr="LogoOnLight">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45" name="Picture 34" descr="LogoOnLight">
          <a:extLst>
            <a:ext uri="{FF2B5EF4-FFF2-40B4-BE49-F238E27FC236}">
              <a16:creationId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46" name="Picture 34" descr="LogoOnLight">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47" name="Picture 34" descr="LogoOnLight">
          <a:extLst>
            <a:ext uri="{FF2B5EF4-FFF2-40B4-BE49-F238E27FC236}">
              <a16:creationId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48" name="Picture 34" descr="LogoOnLight">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49" name="Picture 34" descr="LogoOnLight">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50" name="Picture 34" descr="LogoOnLight">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51" name="Picture 34" descr="LogoOnLight">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52" name="Picture 34" descr="LogoOnLight">
          <a:extLst>
            <a:ext uri="{FF2B5EF4-FFF2-40B4-BE49-F238E27FC236}">
              <a16:creationId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53" name="Picture 34" descr="LogoOnLight">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54" name="Picture 34" descr="LogoOnLight">
          <a:extLst>
            <a:ext uri="{FF2B5EF4-FFF2-40B4-BE49-F238E27FC236}">
              <a16:creationId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55" name="Picture 34" descr="LogoOnLight">
          <a:extLst>
            <a:ext uri="{FF2B5EF4-FFF2-40B4-BE49-F238E27FC236}">
              <a16:creationId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56" name="Picture 34" descr="LogoOnLight">
          <a:extLst>
            <a:ext uri="{FF2B5EF4-FFF2-40B4-BE49-F238E27FC236}">
              <a16:creationId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57" name="Picture 34" descr="LogoOnLight">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58" name="Picture 34" descr="LogoOnLight">
          <a:extLst>
            <a:ext uri="{FF2B5EF4-FFF2-40B4-BE49-F238E27FC236}">
              <a16:creationId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59" name="Picture 34" descr="LogoOnLight">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60" name="Picture 34" descr="LogoOnLight">
          <a:extLst>
            <a:ext uri="{FF2B5EF4-FFF2-40B4-BE49-F238E27FC236}">
              <a16:creationId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61" name="Picture 34" descr="LogoOnLight">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62" name="Picture 34" descr="LogoOnLight">
          <a:extLst>
            <a:ext uri="{FF2B5EF4-FFF2-40B4-BE49-F238E27FC236}">
              <a16:creationId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63" name="Picture 34" descr="LogoOnLight">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5</xdr:row>
      <xdr:rowOff>0</xdr:rowOff>
    </xdr:from>
    <xdr:ext cx="0" cy="1123950"/>
    <xdr:pic>
      <xdr:nvPicPr>
        <xdr:cNvPr id="64" name="Picture 34" descr="LogoOnLight">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5</xdr:row>
      <xdr:rowOff>0</xdr:rowOff>
    </xdr:from>
    <xdr:ext cx="0" cy="552450"/>
    <xdr:pic>
      <xdr:nvPicPr>
        <xdr:cNvPr id="65" name="Picture 34" descr="LogoOnLight">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5</xdr:row>
      <xdr:rowOff>0</xdr:rowOff>
    </xdr:from>
    <xdr:ext cx="0" cy="1123950"/>
    <xdr:pic>
      <xdr:nvPicPr>
        <xdr:cNvPr id="66" name="Picture 34" descr="LogoOnLight">
          <a:extLst>
            <a:ext uri="{FF2B5EF4-FFF2-40B4-BE49-F238E27FC236}">
              <a16:creationId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5</xdr:row>
      <xdr:rowOff>0</xdr:rowOff>
    </xdr:from>
    <xdr:ext cx="0" cy="552450"/>
    <xdr:pic>
      <xdr:nvPicPr>
        <xdr:cNvPr id="67" name="Picture 34" descr="LogoOnLight">
          <a:extLst>
            <a:ext uri="{FF2B5EF4-FFF2-40B4-BE49-F238E27FC236}">
              <a16:creationId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68" name="Picture 34" descr="LogoOnLight">
          <a:extLst>
            <a:ext uri="{FF2B5EF4-FFF2-40B4-BE49-F238E27FC236}">
              <a16:creationId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69" name="Picture 34" descr="LogoOnLight">
          <a:extLst>
            <a:ext uri="{FF2B5EF4-FFF2-40B4-BE49-F238E27FC236}">
              <a16:creationId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70" name="Picture 34" descr="LogoOnLight">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71" name="Picture 34" descr="LogoOnLight">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72" name="Picture 34" descr="LogoOnLight">
          <a:extLst>
            <a:ext uri="{FF2B5EF4-FFF2-40B4-BE49-F238E27FC236}">
              <a16:creationId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73" name="Picture 34" descr="LogoOnLight">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74" name="Picture 34" descr="LogoOnLight">
          <a:extLst>
            <a:ext uri="{FF2B5EF4-FFF2-40B4-BE49-F238E27FC236}">
              <a16:creationId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75" name="Picture 34" descr="LogoOnLight">
          <a:extLst>
            <a:ext uri="{FF2B5EF4-FFF2-40B4-BE49-F238E27FC236}">
              <a16:creationId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76" name="Picture 34" descr="LogoOnLight">
          <a:extLst>
            <a:ext uri="{FF2B5EF4-FFF2-40B4-BE49-F238E27FC236}">
              <a16:creationId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77" name="Picture 34" descr="LogoOnLight">
          <a:extLst>
            <a:ext uri="{FF2B5EF4-FFF2-40B4-BE49-F238E27FC236}">
              <a16:creationId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78" name="Picture 34" descr="LogoOnLight">
          <a:extLst>
            <a:ext uri="{FF2B5EF4-FFF2-40B4-BE49-F238E27FC236}">
              <a16:creationId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79" name="Picture 34" descr="LogoOnLight">
          <a:extLst>
            <a:ext uri="{FF2B5EF4-FFF2-40B4-BE49-F238E27FC236}">
              <a16:creationId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80" name="Picture 34" descr="LogoOnLight">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81" name="Picture 34" descr="LogoOnLight">
          <a:extLst>
            <a:ext uri="{FF2B5EF4-FFF2-40B4-BE49-F238E27FC236}">
              <a16:creationId xmlns:a16="http://schemas.microsoft.com/office/drawing/2014/main" id="{00000000-0008-0000-06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82" name="Picture 34" descr="LogoOnLight">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5</xdr:row>
      <xdr:rowOff>0</xdr:rowOff>
    </xdr:from>
    <xdr:ext cx="0" cy="552450"/>
    <xdr:pic>
      <xdr:nvPicPr>
        <xdr:cNvPr id="83" name="Picture 34" descr="LogoOnLight">
          <a:extLst>
            <a:ext uri="{FF2B5EF4-FFF2-40B4-BE49-F238E27FC236}">
              <a16:creationId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5</xdr:row>
      <xdr:rowOff>0</xdr:rowOff>
    </xdr:from>
    <xdr:ext cx="0" cy="1123950"/>
    <xdr:pic>
      <xdr:nvPicPr>
        <xdr:cNvPr id="84" name="Picture 34" descr="LogoOnLight">
          <a:extLst>
            <a:ext uri="{FF2B5EF4-FFF2-40B4-BE49-F238E27FC236}">
              <a16:creationId xmlns:a16="http://schemas.microsoft.com/office/drawing/2014/main" id="{00000000-0008-0000-06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142875</xdr:colOff>
      <xdr:row>19</xdr:row>
      <xdr:rowOff>0</xdr:rowOff>
    </xdr:from>
    <xdr:to>
      <xdr:col>0</xdr:col>
      <xdr:colOff>142875</xdr:colOff>
      <xdr:row>23</xdr:row>
      <xdr:rowOff>266700</xdr:rowOff>
    </xdr:to>
    <xdr:pic>
      <xdr:nvPicPr>
        <xdr:cNvPr id="85" name="Picture 34" descr="LogoOnLight">
          <a:extLst>
            <a:ext uri="{FF2B5EF4-FFF2-40B4-BE49-F238E27FC236}">
              <a16:creationId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19</xdr:row>
      <xdr:rowOff>304800</xdr:rowOff>
    </xdr:from>
    <xdr:to>
      <xdr:col>0</xdr:col>
      <xdr:colOff>142875</xdr:colOff>
      <xdr:row>24</xdr:row>
      <xdr:rowOff>74295</xdr:rowOff>
    </xdr:to>
    <xdr:pic>
      <xdr:nvPicPr>
        <xdr:cNvPr id="86" name="Picture 34" descr="LogoOnLight">
          <a:extLst>
            <a:ext uri="{FF2B5EF4-FFF2-40B4-BE49-F238E27FC236}">
              <a16:creationId xmlns:a16="http://schemas.microsoft.com/office/drawing/2014/main" id="{00000000-0008-0000-06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19</xdr:row>
      <xdr:rowOff>304800</xdr:rowOff>
    </xdr:from>
    <xdr:to>
      <xdr:col>0</xdr:col>
      <xdr:colOff>142875</xdr:colOff>
      <xdr:row>24</xdr:row>
      <xdr:rowOff>74295</xdr:rowOff>
    </xdr:to>
    <xdr:pic>
      <xdr:nvPicPr>
        <xdr:cNvPr id="87" name="Picture 34" descr="LogoOnLight">
          <a:extLst>
            <a:ext uri="{FF2B5EF4-FFF2-40B4-BE49-F238E27FC236}">
              <a16:creationId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19</xdr:row>
      <xdr:rowOff>304800</xdr:rowOff>
    </xdr:from>
    <xdr:to>
      <xdr:col>0</xdr:col>
      <xdr:colOff>142875</xdr:colOff>
      <xdr:row>24</xdr:row>
      <xdr:rowOff>74295</xdr:rowOff>
    </xdr:to>
    <xdr:pic>
      <xdr:nvPicPr>
        <xdr:cNvPr id="88" name="Picture 4" descr="LogoOnLight">
          <a:extLst>
            <a:ext uri="{FF2B5EF4-FFF2-40B4-BE49-F238E27FC236}">
              <a16:creationId xmlns:a16="http://schemas.microsoft.com/office/drawing/2014/main" id="{00000000-0008-0000-06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19</xdr:row>
      <xdr:rowOff>304800</xdr:rowOff>
    </xdr:from>
    <xdr:to>
      <xdr:col>0</xdr:col>
      <xdr:colOff>142875</xdr:colOff>
      <xdr:row>24</xdr:row>
      <xdr:rowOff>74295</xdr:rowOff>
    </xdr:to>
    <xdr:pic>
      <xdr:nvPicPr>
        <xdr:cNvPr id="89" name="Picture 4" descr="LogoOnLight">
          <a:extLst>
            <a:ext uri="{FF2B5EF4-FFF2-40B4-BE49-F238E27FC236}">
              <a16:creationId xmlns:a16="http://schemas.microsoft.com/office/drawing/2014/main" id="{00000000-0008-0000-06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19</xdr:row>
      <xdr:rowOff>304800</xdr:rowOff>
    </xdr:from>
    <xdr:to>
      <xdr:col>1</xdr:col>
      <xdr:colOff>142875</xdr:colOff>
      <xdr:row>24</xdr:row>
      <xdr:rowOff>74295</xdr:rowOff>
    </xdr:to>
    <xdr:pic>
      <xdr:nvPicPr>
        <xdr:cNvPr id="90" name="Picture 4" descr="LogoOnLight">
          <a:extLst>
            <a:ext uri="{FF2B5EF4-FFF2-40B4-BE49-F238E27FC236}">
              <a16:creationId xmlns:a16="http://schemas.microsoft.com/office/drawing/2014/main" id="{00000000-0008-0000-06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xdr:row>
      <xdr:rowOff>304800</xdr:rowOff>
    </xdr:from>
    <xdr:to>
      <xdr:col>3</xdr:col>
      <xdr:colOff>142875</xdr:colOff>
      <xdr:row>23</xdr:row>
      <xdr:rowOff>200025</xdr:rowOff>
    </xdr:to>
    <xdr:pic>
      <xdr:nvPicPr>
        <xdr:cNvPr id="91" name="Picture 4" descr="LogoOnLight">
          <a:extLst>
            <a:ext uri="{FF2B5EF4-FFF2-40B4-BE49-F238E27FC236}">
              <a16:creationId xmlns:a16="http://schemas.microsoft.com/office/drawing/2014/main" id="{00000000-0008-0000-06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19</xdr:row>
      <xdr:rowOff>304800</xdr:rowOff>
    </xdr:from>
    <xdr:ext cx="0" cy="876300"/>
    <xdr:pic>
      <xdr:nvPicPr>
        <xdr:cNvPr id="92" name="Picture 4" descr="LogoOnLight">
          <a:extLst>
            <a:ext uri="{FF2B5EF4-FFF2-40B4-BE49-F238E27FC236}">
              <a16:creationId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xdr:row>
      <xdr:rowOff>304800</xdr:rowOff>
    </xdr:from>
    <xdr:ext cx="0" cy="870585"/>
    <xdr:pic>
      <xdr:nvPicPr>
        <xdr:cNvPr id="93" name="Picture 4" descr="LogoOnLight">
          <a:extLst>
            <a:ext uri="{FF2B5EF4-FFF2-40B4-BE49-F238E27FC236}">
              <a16:creationId xmlns:a16="http://schemas.microsoft.com/office/drawing/2014/main" id="{00000000-0008-0000-06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xdr:row>
      <xdr:rowOff>304800</xdr:rowOff>
    </xdr:from>
    <xdr:ext cx="0" cy="870585"/>
    <xdr:pic>
      <xdr:nvPicPr>
        <xdr:cNvPr id="94" name="Picture 4" descr="LogoOnLight">
          <a:extLst>
            <a:ext uri="{FF2B5EF4-FFF2-40B4-BE49-F238E27FC236}">
              <a16:creationId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xdr:row>
      <xdr:rowOff>304800</xdr:rowOff>
    </xdr:from>
    <xdr:ext cx="0" cy="872490"/>
    <xdr:pic>
      <xdr:nvPicPr>
        <xdr:cNvPr id="95" name="Picture 4" descr="LogoOnLight">
          <a:extLst>
            <a:ext uri="{FF2B5EF4-FFF2-40B4-BE49-F238E27FC236}">
              <a16:creationId xmlns:a16="http://schemas.microsoft.com/office/drawing/2014/main" id="{00000000-0008-0000-06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19</xdr:row>
      <xdr:rowOff>304800</xdr:rowOff>
    </xdr:from>
    <xdr:to>
      <xdr:col>3</xdr:col>
      <xdr:colOff>142875</xdr:colOff>
      <xdr:row>24</xdr:row>
      <xdr:rowOff>70485</xdr:rowOff>
    </xdr:to>
    <xdr:pic>
      <xdr:nvPicPr>
        <xdr:cNvPr id="97" name="Picture 4" descr="LogoOnLight">
          <a:extLst>
            <a:ext uri="{FF2B5EF4-FFF2-40B4-BE49-F238E27FC236}">
              <a16:creationId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xdr:row>
      <xdr:rowOff>304800</xdr:rowOff>
    </xdr:from>
    <xdr:to>
      <xdr:col>3</xdr:col>
      <xdr:colOff>142875</xdr:colOff>
      <xdr:row>24</xdr:row>
      <xdr:rowOff>70485</xdr:rowOff>
    </xdr:to>
    <xdr:pic>
      <xdr:nvPicPr>
        <xdr:cNvPr id="98" name="Picture 4" descr="LogoOnLight">
          <a:extLst>
            <a:ext uri="{FF2B5EF4-FFF2-40B4-BE49-F238E27FC236}">
              <a16:creationId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xdr:row>
      <xdr:rowOff>304800</xdr:rowOff>
    </xdr:from>
    <xdr:to>
      <xdr:col>3</xdr:col>
      <xdr:colOff>142875</xdr:colOff>
      <xdr:row>24</xdr:row>
      <xdr:rowOff>72390</xdr:rowOff>
    </xdr:to>
    <xdr:pic>
      <xdr:nvPicPr>
        <xdr:cNvPr id="99" name="Picture 4" descr="LogoOnLight">
          <a:extLst>
            <a:ext uri="{FF2B5EF4-FFF2-40B4-BE49-F238E27FC236}">
              <a16:creationId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xdr:row>
      <xdr:rowOff>304800</xdr:rowOff>
    </xdr:from>
    <xdr:to>
      <xdr:col>3</xdr:col>
      <xdr:colOff>142875</xdr:colOff>
      <xdr:row>24</xdr:row>
      <xdr:rowOff>72390</xdr:rowOff>
    </xdr:to>
    <xdr:pic>
      <xdr:nvPicPr>
        <xdr:cNvPr id="100" name="Picture 4" descr="LogoOnLight">
          <a:extLst>
            <a:ext uri="{FF2B5EF4-FFF2-40B4-BE49-F238E27FC236}">
              <a16:creationId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142875</xdr:colOff>
      <xdr:row>30</xdr:row>
      <xdr:rowOff>0</xdr:rowOff>
    </xdr:from>
    <xdr:ext cx="0" cy="876300"/>
    <xdr:pic>
      <xdr:nvPicPr>
        <xdr:cNvPr id="101" name="Picture 34" descr="LogoOnLight">
          <a:extLst>
            <a:ext uri="{FF2B5EF4-FFF2-40B4-BE49-F238E27FC236}">
              <a16:creationId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676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6300"/>
    <xdr:pic>
      <xdr:nvPicPr>
        <xdr:cNvPr id="102" name="Picture 34" descr="LogoOnLight">
          <a:extLst>
            <a:ext uri="{FF2B5EF4-FFF2-40B4-BE49-F238E27FC236}">
              <a16:creationId xmlns:a16="http://schemas.microsoft.com/office/drawing/2014/main" id="{00000000-0008-0000-06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6300"/>
    <xdr:pic>
      <xdr:nvPicPr>
        <xdr:cNvPr id="103" name="Picture 34" descr="LogoOnLight">
          <a:extLst>
            <a:ext uri="{FF2B5EF4-FFF2-40B4-BE49-F238E27FC236}">
              <a16:creationId xmlns:a16="http://schemas.microsoft.com/office/drawing/2014/main" id="{00000000-0008-0000-06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6300"/>
    <xdr:pic>
      <xdr:nvPicPr>
        <xdr:cNvPr id="104" name="Picture 4" descr="LogoOnLight">
          <a:extLst>
            <a:ext uri="{FF2B5EF4-FFF2-40B4-BE49-F238E27FC236}">
              <a16:creationId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6300"/>
    <xdr:pic>
      <xdr:nvPicPr>
        <xdr:cNvPr id="105" name="Picture 4" descr="LogoOnLight">
          <a:extLst>
            <a:ext uri="{FF2B5EF4-FFF2-40B4-BE49-F238E27FC236}">
              <a16:creationId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0</xdr:rowOff>
    </xdr:from>
    <xdr:ext cx="0" cy="876300"/>
    <xdr:pic>
      <xdr:nvPicPr>
        <xdr:cNvPr id="106" name="Picture 34" descr="LogoOnLight">
          <a:extLst>
            <a:ext uri="{FF2B5EF4-FFF2-40B4-BE49-F238E27FC236}">
              <a16:creationId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676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6300"/>
    <xdr:pic>
      <xdr:nvPicPr>
        <xdr:cNvPr id="107" name="Picture 34" descr="LogoOnLight">
          <a:extLst>
            <a:ext uri="{FF2B5EF4-FFF2-40B4-BE49-F238E27FC236}">
              <a16:creationId xmlns:a16="http://schemas.microsoft.com/office/drawing/2014/main" id="{00000000-0008-0000-06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6300"/>
    <xdr:pic>
      <xdr:nvPicPr>
        <xdr:cNvPr id="108" name="Picture 34" descr="LogoOnLight">
          <a:extLst>
            <a:ext uri="{FF2B5EF4-FFF2-40B4-BE49-F238E27FC236}">
              <a16:creationId xmlns:a16="http://schemas.microsoft.com/office/drawing/2014/main" id="{00000000-0008-0000-06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6300"/>
    <xdr:pic>
      <xdr:nvPicPr>
        <xdr:cNvPr id="109" name="Picture 4" descr="LogoOnLight">
          <a:extLst>
            <a:ext uri="{FF2B5EF4-FFF2-40B4-BE49-F238E27FC236}">
              <a16:creationId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6300"/>
    <xdr:pic>
      <xdr:nvPicPr>
        <xdr:cNvPr id="110" name="Picture 4" descr="LogoOnLight">
          <a:extLst>
            <a:ext uri="{FF2B5EF4-FFF2-40B4-BE49-F238E27FC236}">
              <a16:creationId xmlns:a16="http://schemas.microsoft.com/office/drawing/2014/main" id="{00000000-0008-0000-06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30</xdr:row>
      <xdr:rowOff>304800</xdr:rowOff>
    </xdr:from>
    <xdr:ext cx="0" cy="647700"/>
    <xdr:pic>
      <xdr:nvPicPr>
        <xdr:cNvPr id="111" name="Picture 4" descr="LogoOnLight">
          <a:extLst>
            <a:ext uri="{FF2B5EF4-FFF2-40B4-BE49-F238E27FC236}">
              <a16:creationId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9812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30</xdr:row>
      <xdr:rowOff>304800</xdr:rowOff>
    </xdr:from>
    <xdr:ext cx="0" cy="876300"/>
    <xdr:pic>
      <xdr:nvPicPr>
        <xdr:cNvPr id="112" name="Picture 4" descr="LogoOnLight">
          <a:extLst>
            <a:ext uri="{FF2B5EF4-FFF2-40B4-BE49-F238E27FC236}">
              <a16:creationId xmlns:a16="http://schemas.microsoft.com/office/drawing/2014/main" id="{00000000-0008-0000-06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9812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30</xdr:row>
      <xdr:rowOff>304800</xdr:rowOff>
    </xdr:from>
    <xdr:ext cx="0" cy="870585"/>
    <xdr:pic>
      <xdr:nvPicPr>
        <xdr:cNvPr id="113" name="Picture 4" descr="LogoOnLight">
          <a:extLst>
            <a:ext uri="{FF2B5EF4-FFF2-40B4-BE49-F238E27FC236}">
              <a16:creationId xmlns:a16="http://schemas.microsoft.com/office/drawing/2014/main" id="{00000000-0008-0000-06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9812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30</xdr:row>
      <xdr:rowOff>304800</xdr:rowOff>
    </xdr:from>
    <xdr:ext cx="0" cy="870585"/>
    <xdr:pic>
      <xdr:nvPicPr>
        <xdr:cNvPr id="114" name="Picture 4" descr="LogoOnLight">
          <a:extLst>
            <a:ext uri="{FF2B5EF4-FFF2-40B4-BE49-F238E27FC236}">
              <a16:creationId xmlns:a16="http://schemas.microsoft.com/office/drawing/2014/main" id="{00000000-0008-0000-06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9812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30</xdr:row>
      <xdr:rowOff>304800</xdr:rowOff>
    </xdr:from>
    <xdr:ext cx="0" cy="872490"/>
    <xdr:pic>
      <xdr:nvPicPr>
        <xdr:cNvPr id="115" name="Picture 4" descr="LogoOnLight">
          <a:extLst>
            <a:ext uri="{FF2B5EF4-FFF2-40B4-BE49-F238E27FC236}">
              <a16:creationId xmlns:a16="http://schemas.microsoft.com/office/drawing/2014/main" id="{00000000-0008-0000-06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9812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30</xdr:row>
      <xdr:rowOff>304800</xdr:rowOff>
    </xdr:from>
    <xdr:ext cx="0" cy="870585"/>
    <xdr:pic>
      <xdr:nvPicPr>
        <xdr:cNvPr id="117" name="Picture 4" descr="LogoOnLight">
          <a:extLst>
            <a:ext uri="{FF2B5EF4-FFF2-40B4-BE49-F238E27FC236}">
              <a16:creationId xmlns:a16="http://schemas.microsoft.com/office/drawing/2014/main" id="{00000000-0008-0000-06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9812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30</xdr:row>
      <xdr:rowOff>304800</xdr:rowOff>
    </xdr:from>
    <xdr:ext cx="0" cy="870585"/>
    <xdr:pic>
      <xdr:nvPicPr>
        <xdr:cNvPr id="118" name="Picture 4" descr="LogoOnLight">
          <a:extLst>
            <a:ext uri="{FF2B5EF4-FFF2-40B4-BE49-F238E27FC236}">
              <a16:creationId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9812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30</xdr:row>
      <xdr:rowOff>304800</xdr:rowOff>
    </xdr:from>
    <xdr:ext cx="0" cy="872490"/>
    <xdr:pic>
      <xdr:nvPicPr>
        <xdr:cNvPr id="119" name="Picture 4" descr="LogoOnLight">
          <a:extLst>
            <a:ext uri="{FF2B5EF4-FFF2-40B4-BE49-F238E27FC236}">
              <a16:creationId xmlns:a16="http://schemas.microsoft.com/office/drawing/2014/main" id="{00000000-0008-0000-06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9812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30</xdr:row>
      <xdr:rowOff>304800</xdr:rowOff>
    </xdr:from>
    <xdr:ext cx="0" cy="872490"/>
    <xdr:pic>
      <xdr:nvPicPr>
        <xdr:cNvPr id="120" name="Picture 4" descr="LogoOnLight">
          <a:extLst>
            <a:ext uri="{FF2B5EF4-FFF2-40B4-BE49-F238E27FC236}">
              <a16:creationId xmlns:a16="http://schemas.microsoft.com/office/drawing/2014/main" id="{00000000-0008-0000-06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9812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0</xdr:rowOff>
    </xdr:from>
    <xdr:ext cx="0" cy="876300"/>
    <xdr:pic>
      <xdr:nvPicPr>
        <xdr:cNvPr id="121" name="Picture 34" descr="LogoOnLight">
          <a:extLst>
            <a:ext uri="{FF2B5EF4-FFF2-40B4-BE49-F238E27FC236}">
              <a16:creationId xmlns:a16="http://schemas.microsoft.com/office/drawing/2014/main" id="{00000000-0008-0000-06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676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4395"/>
    <xdr:pic>
      <xdr:nvPicPr>
        <xdr:cNvPr id="122" name="Picture 34" descr="LogoOnLight">
          <a:extLst>
            <a:ext uri="{FF2B5EF4-FFF2-40B4-BE49-F238E27FC236}">
              <a16:creationId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4395"/>
    <xdr:pic>
      <xdr:nvPicPr>
        <xdr:cNvPr id="123" name="Picture 34" descr="LogoOnLight">
          <a:extLst>
            <a:ext uri="{FF2B5EF4-FFF2-40B4-BE49-F238E27FC236}">
              <a16:creationId xmlns:a16="http://schemas.microsoft.com/office/drawing/2014/main" id="{00000000-0008-0000-06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4395"/>
    <xdr:pic>
      <xdr:nvPicPr>
        <xdr:cNvPr id="124" name="Picture 4" descr="LogoOnLight">
          <a:extLst>
            <a:ext uri="{FF2B5EF4-FFF2-40B4-BE49-F238E27FC236}">
              <a16:creationId xmlns:a16="http://schemas.microsoft.com/office/drawing/2014/main" id="{00000000-0008-0000-06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30</xdr:row>
      <xdr:rowOff>304800</xdr:rowOff>
    </xdr:from>
    <xdr:ext cx="0" cy="874395"/>
    <xdr:pic>
      <xdr:nvPicPr>
        <xdr:cNvPr id="125" name="Picture 4" descr="LogoOnLight">
          <a:extLst>
            <a:ext uri="{FF2B5EF4-FFF2-40B4-BE49-F238E27FC236}">
              <a16:creationId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12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30</xdr:row>
      <xdr:rowOff>304800</xdr:rowOff>
    </xdr:from>
    <xdr:ext cx="0" cy="874395"/>
    <xdr:pic>
      <xdr:nvPicPr>
        <xdr:cNvPr id="126" name="Picture 4" descr="LogoOnLight">
          <a:extLst>
            <a:ext uri="{FF2B5EF4-FFF2-40B4-BE49-F238E27FC236}">
              <a16:creationId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9812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137160</xdr:colOff>
      <xdr:row>0</xdr:row>
      <xdr:rowOff>22860</xdr:rowOff>
    </xdr:from>
    <xdr:to>
      <xdr:col>2</xdr:col>
      <xdr:colOff>179280</xdr:colOff>
      <xdr:row>0</xdr:row>
      <xdr:rowOff>780637</xdr:rowOff>
    </xdr:to>
    <xdr:pic>
      <xdr:nvPicPr>
        <xdr:cNvPr id="128" name="Рисунок 127">
          <a:extLst>
            <a:ext uri="{FF2B5EF4-FFF2-40B4-BE49-F238E27FC236}">
              <a16:creationId xmlns:a16="http://schemas.microsoft.com/office/drawing/2014/main" id="{00000000-0008-0000-0600-00008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 y="2286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175260</xdr:colOff>
      <xdr:row>19</xdr:row>
      <xdr:rowOff>38100</xdr:rowOff>
    </xdr:from>
    <xdr:to>
      <xdr:col>2</xdr:col>
      <xdr:colOff>217380</xdr:colOff>
      <xdr:row>19</xdr:row>
      <xdr:rowOff>795877</xdr:rowOff>
    </xdr:to>
    <xdr:pic>
      <xdr:nvPicPr>
        <xdr:cNvPr id="129" name="Рисунок 128">
          <a:extLst>
            <a:ext uri="{FF2B5EF4-FFF2-40B4-BE49-F238E27FC236}">
              <a16:creationId xmlns:a16="http://schemas.microsoft.com/office/drawing/2014/main" id="{00000000-0008-0000-0600-00008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260" y="328422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137160</xdr:colOff>
      <xdr:row>29</xdr:row>
      <xdr:rowOff>44450</xdr:rowOff>
    </xdr:from>
    <xdr:to>
      <xdr:col>2</xdr:col>
      <xdr:colOff>179280</xdr:colOff>
      <xdr:row>30</xdr:row>
      <xdr:rowOff>690467</xdr:rowOff>
    </xdr:to>
    <xdr:pic>
      <xdr:nvPicPr>
        <xdr:cNvPr id="130" name="Рисунок 129">
          <a:extLst>
            <a:ext uri="{FF2B5EF4-FFF2-40B4-BE49-F238E27FC236}">
              <a16:creationId xmlns:a16="http://schemas.microsoft.com/office/drawing/2014/main" id="{00000000-0008-0000-0600-00008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 y="6172200"/>
          <a:ext cx="1388320" cy="747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142875</xdr:colOff>
      <xdr:row>15</xdr:row>
      <xdr:rowOff>304800</xdr:rowOff>
    </xdr:from>
    <xdr:to>
      <xdr:col>3</xdr:col>
      <xdr:colOff>142875</xdr:colOff>
      <xdr:row>16</xdr:row>
      <xdr:rowOff>373380</xdr:rowOff>
    </xdr:to>
    <xdr:pic>
      <xdr:nvPicPr>
        <xdr:cNvPr id="2" name="Picture 4" descr="LogoOnLigh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1057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180975</xdr:colOff>
      <xdr:row>19</xdr:row>
      <xdr:rowOff>0</xdr:rowOff>
    </xdr:from>
    <xdr:ext cx="0" cy="1123950"/>
    <xdr:pic>
      <xdr:nvPicPr>
        <xdr:cNvPr id="4" name="Picture 34" descr="LogoOnLight">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xdr:row>
      <xdr:rowOff>0</xdr:rowOff>
    </xdr:from>
    <xdr:ext cx="0" cy="552450"/>
    <xdr:pic>
      <xdr:nvPicPr>
        <xdr:cNvPr id="5" name="Picture 34" descr="LogoOnLight">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xdr:row>
      <xdr:rowOff>0</xdr:rowOff>
    </xdr:from>
    <xdr:ext cx="0" cy="1123950"/>
    <xdr:pic>
      <xdr:nvPicPr>
        <xdr:cNvPr id="7" name="Picture 34" descr="LogoOnLight">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xdr:row>
      <xdr:rowOff>0</xdr:rowOff>
    </xdr:from>
    <xdr:ext cx="0" cy="552450"/>
    <xdr:pic>
      <xdr:nvPicPr>
        <xdr:cNvPr id="8" name="Picture 34" descr="LogoOnLight">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9" name="Picture 34" descr="LogoOnLight">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10" name="Picture 34" descr="LogoOnLight">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11" name="Picture 34" descr="LogoOnLight">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12" name="Picture 34" descr="LogoOnLight">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13" name="Picture 34" descr="LogoOnLight">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14" name="Picture 34" descr="LogoOnLight">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15" name="Picture 34" descr="LogoOnLight">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16" name="Picture 34" descr="LogoOnLight">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17" name="Picture 34" descr="LogoOnLight">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18" name="Picture 34" descr="LogoOnLight">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19" name="Picture 34" descr="LogoOnLight">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20" name="Picture 34" descr="LogoOnLight">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21" name="Picture 34" descr="LogoOnLight">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22" name="Picture 34" descr="LogoOnLight">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23" name="Picture 34" descr="LogoOnLight">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24" name="Picture 34" descr="LogoOnLight">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25" name="Picture 34" descr="LogoOnLight">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26" name="Picture 34" descr="LogoOnLight">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27" name="Picture 34" descr="LogoOnLight">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28" name="Picture 34" descr="LogoOnLight">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29" name="Picture 34" descr="LogoOnLight">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30" name="Picture 34" descr="LogoOnLight">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31" name="Picture 34" descr="LogoOnLight">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32" name="Picture 34" descr="LogoOnLight">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xdr:row>
      <xdr:rowOff>0</xdr:rowOff>
    </xdr:from>
    <xdr:ext cx="0" cy="1123950"/>
    <xdr:pic>
      <xdr:nvPicPr>
        <xdr:cNvPr id="33" name="Picture 34" descr="LogoOnLight">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xdr:row>
      <xdr:rowOff>0</xdr:rowOff>
    </xdr:from>
    <xdr:ext cx="0" cy="552450"/>
    <xdr:pic>
      <xdr:nvPicPr>
        <xdr:cNvPr id="34" name="Picture 34" descr="LogoOnLight">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xdr:row>
      <xdr:rowOff>0</xdr:rowOff>
    </xdr:from>
    <xdr:ext cx="0" cy="1123950"/>
    <xdr:pic>
      <xdr:nvPicPr>
        <xdr:cNvPr id="35" name="Picture 34" descr="LogoOnLight">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xdr:row>
      <xdr:rowOff>0</xdr:rowOff>
    </xdr:from>
    <xdr:ext cx="0" cy="552450"/>
    <xdr:pic>
      <xdr:nvPicPr>
        <xdr:cNvPr id="36" name="Picture 34" descr="LogoOnLight">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37" name="Picture 34" descr="LogoOnLight">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38" name="Picture 34" descr="LogoOnLight">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39" name="Picture 34" descr="LogoOnLight">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40" name="Picture 34" descr="LogoOnLight">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41" name="Picture 34" descr="LogoOnLight">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42" name="Picture 34" descr="LogoOnLight">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43" name="Picture 34" descr="LogoOnLight">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44" name="Picture 34" descr="LogoOnLight">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45" name="Picture 34" descr="LogoOnLight">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46" name="Picture 34" descr="LogoOnLight">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47" name="Picture 34" descr="LogoOnLight">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48" name="Picture 34" descr="LogoOnLight">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49" name="Picture 34" descr="LogoOnLight">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50" name="Picture 34" descr="LogoOnLight">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51" name="Picture 34" descr="LogoOnLight">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52" name="Picture 34" descr="LogoOnLight">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53" name="Picture 34" descr="LogoOnLight">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54" name="Picture 34" descr="LogoOnLight">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55" name="Picture 34" descr="LogoOnLight">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56" name="Picture 34" descr="LogoOnLight">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57" name="Picture 34" descr="LogoOnLight">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58" name="Picture 34" descr="LogoOnLight">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59" name="Picture 34" descr="LogoOnLight">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60" name="Picture 34" descr="LogoOnLight">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xdr:row>
      <xdr:rowOff>0</xdr:rowOff>
    </xdr:from>
    <xdr:ext cx="0" cy="1123950"/>
    <xdr:pic>
      <xdr:nvPicPr>
        <xdr:cNvPr id="61" name="Picture 34" descr="LogoOnLight">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xdr:row>
      <xdr:rowOff>0</xdr:rowOff>
    </xdr:from>
    <xdr:ext cx="0" cy="552450"/>
    <xdr:pic>
      <xdr:nvPicPr>
        <xdr:cNvPr id="62" name="Picture 34" descr="LogoOnLight">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19</xdr:row>
      <xdr:rowOff>0</xdr:rowOff>
    </xdr:from>
    <xdr:ext cx="0" cy="1123950"/>
    <xdr:pic>
      <xdr:nvPicPr>
        <xdr:cNvPr id="63" name="Picture 34" descr="LogoOnLight">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19</xdr:row>
      <xdr:rowOff>0</xdr:rowOff>
    </xdr:from>
    <xdr:ext cx="0" cy="552450"/>
    <xdr:pic>
      <xdr:nvPicPr>
        <xdr:cNvPr id="64" name="Picture 34" descr="LogoOnLight">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65" name="Picture 34" descr="LogoOnLight">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66" name="Picture 34" descr="LogoOnLight">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67" name="Picture 34" descr="LogoOnLight">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68" name="Picture 34" descr="LogoOnLight">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69" name="Picture 34" descr="LogoOnLight">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70" name="Picture 34" descr="LogoOnLight">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71" name="Picture 34" descr="LogoOnLight">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72" name="Picture 34" descr="LogoOnLight">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73" name="Picture 34" descr="LogoOnLight">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74" name="Picture 34" descr="LogoOnLight">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75" name="Picture 34" descr="LogoOnLight">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76" name="Picture 34" descr="LogoOnLight">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77" name="Picture 34" descr="LogoOnLight">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78" name="Picture 34" descr="LogoOnLight">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79" name="Picture 34" descr="LogoOnLight">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19</xdr:row>
      <xdr:rowOff>0</xdr:rowOff>
    </xdr:from>
    <xdr:ext cx="0" cy="552450"/>
    <xdr:pic>
      <xdr:nvPicPr>
        <xdr:cNvPr id="80" name="Picture 34" descr="LogoOnLight">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32688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19</xdr:row>
      <xdr:rowOff>0</xdr:rowOff>
    </xdr:from>
    <xdr:ext cx="0" cy="1123950"/>
    <xdr:pic>
      <xdr:nvPicPr>
        <xdr:cNvPr id="81" name="Picture 34" descr="LogoOnLight">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32688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4</xdr:row>
      <xdr:rowOff>0</xdr:rowOff>
    </xdr:from>
    <xdr:ext cx="0" cy="1123950"/>
    <xdr:pic>
      <xdr:nvPicPr>
        <xdr:cNvPr id="84" name="Picture 34" descr="LogoOnLight">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4</xdr:row>
      <xdr:rowOff>0</xdr:rowOff>
    </xdr:from>
    <xdr:ext cx="0" cy="552450"/>
    <xdr:pic>
      <xdr:nvPicPr>
        <xdr:cNvPr id="85" name="Picture 34" descr="LogoOnLight">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4</xdr:row>
      <xdr:rowOff>0</xdr:rowOff>
    </xdr:from>
    <xdr:ext cx="0" cy="1123950"/>
    <xdr:pic>
      <xdr:nvPicPr>
        <xdr:cNvPr id="86" name="Picture 34" descr="LogoOnLight">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4</xdr:row>
      <xdr:rowOff>0</xdr:rowOff>
    </xdr:from>
    <xdr:ext cx="0" cy="552450"/>
    <xdr:pic>
      <xdr:nvPicPr>
        <xdr:cNvPr id="87" name="Picture 34" descr="LogoOnLight">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88" name="Picture 34" descr="LogoOnLight">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89" name="Picture 34" descr="LogoOnLight">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90" name="Picture 34" descr="LogoOnLight">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91" name="Picture 34" descr="LogoOnLight">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92" name="Picture 34" descr="LogoOnLight">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93" name="Picture 34" descr="LogoOnLight">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94" name="Picture 34" descr="LogoOnLight">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95" name="Picture 34" descr="LogoOnLight">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96" name="Picture 34" descr="LogoOnLight">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97" name="Picture 34" descr="LogoOnLight">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98" name="Picture 34" descr="LogoOnLight">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99" name="Picture 34" descr="LogoOnLight">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00" name="Picture 34" descr="LogoOnLight">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01" name="Picture 34" descr="LogoOnLight">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02" name="Picture 34" descr="LogoOnLight">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03" name="Picture 34" descr="LogoOnLight">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04" name="Picture 34" descr="LogoOnLight">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05" name="Picture 34" descr="LogoOnLight">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06" name="Picture 34" descr="LogoOnLight">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07" name="Picture 34" descr="LogoOnLight">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08" name="Picture 34" descr="LogoOnLight">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09" name="Picture 34" descr="LogoOnLight">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10" name="Picture 34" descr="LogoOnLight">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11" name="Picture 34" descr="LogoOnLight">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4</xdr:row>
      <xdr:rowOff>0</xdr:rowOff>
    </xdr:from>
    <xdr:ext cx="0" cy="1123950"/>
    <xdr:pic>
      <xdr:nvPicPr>
        <xdr:cNvPr id="112" name="Picture 34" descr="LogoOnLight">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4</xdr:row>
      <xdr:rowOff>0</xdr:rowOff>
    </xdr:from>
    <xdr:ext cx="0" cy="552450"/>
    <xdr:pic>
      <xdr:nvPicPr>
        <xdr:cNvPr id="113" name="Picture 34" descr="LogoOnLight">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4</xdr:row>
      <xdr:rowOff>0</xdr:rowOff>
    </xdr:from>
    <xdr:ext cx="0" cy="1123950"/>
    <xdr:pic>
      <xdr:nvPicPr>
        <xdr:cNvPr id="114" name="Picture 34" descr="LogoOnLight">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4</xdr:row>
      <xdr:rowOff>0</xdr:rowOff>
    </xdr:from>
    <xdr:ext cx="0" cy="552450"/>
    <xdr:pic>
      <xdr:nvPicPr>
        <xdr:cNvPr id="115" name="Picture 34" descr="LogoOnLight">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16" name="Picture 34" descr="LogoOnLight">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17" name="Picture 34" descr="LogoOnLight">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18" name="Picture 34" descr="LogoOnLight">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19" name="Picture 34" descr="LogoOnLight">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20" name="Picture 34" descr="LogoOnLight">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21" name="Picture 34" descr="LogoOnLight">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22" name="Picture 34" descr="LogoOnLight">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23" name="Picture 34" descr="LogoOnLight">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24" name="Picture 34" descr="LogoOnLight">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25" name="Picture 34" descr="LogoOnLight">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26" name="Picture 34" descr="LogoOnLight">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27" name="Picture 34" descr="LogoOnLight">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28" name="Picture 34" descr="LogoOnLight">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29" name="Picture 34" descr="LogoOnLight">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30" name="Picture 34" descr="LogoOnLight">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31" name="Picture 34" descr="LogoOnLight">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32" name="Picture 34" descr="LogoOnLight">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33" name="Picture 34" descr="LogoOnLight">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34" name="Picture 34" descr="LogoOnLight">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35" name="Picture 34" descr="LogoOnLight">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36" name="Picture 34" descr="LogoOnLight">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37" name="Picture 34" descr="LogoOnLight">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38" name="Picture 34" descr="LogoOnLight">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39" name="Picture 34" descr="LogoOnLight">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4</xdr:row>
      <xdr:rowOff>0</xdr:rowOff>
    </xdr:from>
    <xdr:ext cx="0" cy="1123950"/>
    <xdr:pic>
      <xdr:nvPicPr>
        <xdr:cNvPr id="140" name="Picture 34" descr="LogoOnLight">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4</xdr:row>
      <xdr:rowOff>0</xdr:rowOff>
    </xdr:from>
    <xdr:ext cx="0" cy="552450"/>
    <xdr:pic>
      <xdr:nvPicPr>
        <xdr:cNvPr id="141" name="Picture 34" descr="LogoOnLight">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4</xdr:row>
      <xdr:rowOff>0</xdr:rowOff>
    </xdr:from>
    <xdr:ext cx="0" cy="552450"/>
    <xdr:pic>
      <xdr:nvPicPr>
        <xdr:cNvPr id="143" name="Picture 34" descr="LogoOnLight">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44" name="Picture 34" descr="LogoOnLight">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45" name="Picture 34" descr="LogoOnLight">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46" name="Picture 34" descr="LogoOnLight">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47" name="Picture 34" descr="LogoOnLight">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48" name="Picture 34" descr="LogoOnLight">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49" name="Picture 34" descr="LogoOnLight">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50" name="Picture 34" descr="LogoOnLight">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51" name="Picture 34" descr="LogoOnLight">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52" name="Picture 34" descr="LogoOnLight">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53" name="Picture 34" descr="LogoOnLight">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54" name="Picture 34" descr="LogoOnLight">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55" name="Picture 34" descr="LogoOnLight">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56" name="Picture 34" descr="LogoOnLight">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57" name="Picture 34" descr="LogoOnLight">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58" name="Picture 34" descr="LogoOnLight">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4</xdr:row>
      <xdr:rowOff>0</xdr:rowOff>
    </xdr:from>
    <xdr:ext cx="0" cy="552450"/>
    <xdr:pic>
      <xdr:nvPicPr>
        <xdr:cNvPr id="159" name="Picture 34" descr="LogoOnLight">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0193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xdr:row>
      <xdr:rowOff>0</xdr:rowOff>
    </xdr:from>
    <xdr:ext cx="0" cy="1123950"/>
    <xdr:pic>
      <xdr:nvPicPr>
        <xdr:cNvPr id="160" name="Picture 34" descr="LogoOnLight">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01930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304800</xdr:colOff>
      <xdr:row>0</xdr:row>
      <xdr:rowOff>38100</xdr:rowOff>
    </xdr:from>
    <xdr:to>
      <xdr:col>2</xdr:col>
      <xdr:colOff>266700</xdr:colOff>
      <xdr:row>0</xdr:row>
      <xdr:rowOff>759968</xdr:rowOff>
    </xdr:to>
    <xdr:pic>
      <xdr:nvPicPr>
        <xdr:cNvPr id="163" name="Рисунок 162">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38100"/>
          <a:ext cx="1320800" cy="721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152400</xdr:colOff>
      <xdr:row>3</xdr:row>
      <xdr:rowOff>0</xdr:rowOff>
    </xdr:from>
    <xdr:ext cx="0" cy="552450"/>
    <xdr:pic>
      <xdr:nvPicPr>
        <xdr:cNvPr id="164" name="Picture 34" descr="LogoOnLight">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165" name="Picture 34" descr="LogoOnLight">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66" name="Picture 34" descr="LogoOnLight">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67" name="Picture 34" descr="LogoOnLight">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68" name="Picture 34" descr="LogoOnLight">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69" name="Picture 34" descr="LogoOnLight">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70" name="Picture 34" descr="LogoOnLight">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71" name="Picture 34" descr="LogoOnLight">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72" name="Picture 34" descr="LogoOnLight">
          <a:extLst>
            <a:ext uri="{FF2B5EF4-FFF2-40B4-BE49-F238E27FC236}">
              <a16:creationId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73" name="Picture 34" descr="LogoOnLight">
          <a:extLst>
            <a:ext uri="{FF2B5EF4-FFF2-40B4-BE49-F238E27FC236}">
              <a16:creationId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74" name="Picture 34" descr="LogoOnLight">
          <a:extLst>
            <a:ext uri="{FF2B5EF4-FFF2-40B4-BE49-F238E27FC236}">
              <a16:creationId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75" name="Picture 34" descr="LogoOnLight">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76" name="Picture 34" descr="LogoOnLight">
          <a:extLst>
            <a:ext uri="{FF2B5EF4-FFF2-40B4-BE49-F238E27FC236}">
              <a16:creationId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77" name="Picture 34" descr="LogoOnLight">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178" name="Picture 34" descr="LogoOnLight">
          <a:extLst>
            <a:ext uri="{FF2B5EF4-FFF2-40B4-BE49-F238E27FC236}">
              <a16:creationId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179" name="Picture 34" descr="LogoOnLight">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0" name="Picture 34" descr="LogoOnLight">
          <a:extLst>
            <a:ext uri="{FF2B5EF4-FFF2-40B4-BE49-F238E27FC236}">
              <a16:creationId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1" name="Picture 34" descr="LogoOnLight">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2" name="Picture 34" descr="LogoOnLight">
          <a:extLst>
            <a:ext uri="{FF2B5EF4-FFF2-40B4-BE49-F238E27FC236}">
              <a16:creationId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3" name="Picture 34" descr="LogoOnLight">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4" name="Picture 34" descr="LogoOnLight">
          <a:extLst>
            <a:ext uri="{FF2B5EF4-FFF2-40B4-BE49-F238E27FC236}">
              <a16:creationId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5" name="Picture 34" descr="LogoOnLight">
          <a:extLst>
            <a:ext uri="{FF2B5EF4-FFF2-40B4-BE49-F238E27FC236}">
              <a16:creationId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6" name="Picture 34" descr="LogoOnLight">
          <a:extLst>
            <a:ext uri="{FF2B5EF4-FFF2-40B4-BE49-F238E27FC236}">
              <a16:creationId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7" name="Picture 34" descr="LogoOnLight">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8" name="Picture 34" descr="LogoOnLight">
          <a:extLst>
            <a:ext uri="{FF2B5EF4-FFF2-40B4-BE49-F238E27FC236}">
              <a16:creationId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89" name="Picture 34" descr="LogoOnLight">
          <a:extLst>
            <a:ext uri="{FF2B5EF4-FFF2-40B4-BE49-F238E27FC236}">
              <a16:creationId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90" name="Picture 34" descr="LogoOnLight">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91" name="Picture 34" descr="LogoOnLight">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192" name="Picture 34" descr="LogoOnLight">
          <a:extLst>
            <a:ext uri="{FF2B5EF4-FFF2-40B4-BE49-F238E27FC236}">
              <a16:creationId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3</xdr:row>
      <xdr:rowOff>0</xdr:rowOff>
    </xdr:from>
    <xdr:ext cx="0" cy="552450"/>
    <xdr:pic>
      <xdr:nvPicPr>
        <xdr:cNvPr id="193" name="Picture 34" descr="LogoOnLight">
          <a:extLst>
            <a:ext uri="{FF2B5EF4-FFF2-40B4-BE49-F238E27FC236}">
              <a16:creationId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94" name="Picture 34" descr="LogoOnLight">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95" name="Picture 34" descr="LogoOnLight">
          <a:extLst>
            <a:ext uri="{FF2B5EF4-FFF2-40B4-BE49-F238E27FC236}">
              <a16:creationId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96" name="Picture 34" descr="LogoOnLight">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97" name="Picture 34" descr="LogoOnLight">
          <a:extLst>
            <a:ext uri="{FF2B5EF4-FFF2-40B4-BE49-F238E27FC236}">
              <a16:creationId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98" name="Picture 34" descr="LogoOnLight">
          <a:extLst>
            <a:ext uri="{FF2B5EF4-FFF2-40B4-BE49-F238E27FC236}">
              <a16:creationId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199" name="Picture 34" descr="LogoOnLight">
          <a:extLst>
            <a:ext uri="{FF2B5EF4-FFF2-40B4-BE49-F238E27FC236}">
              <a16:creationId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200" name="Picture 34" descr="LogoOnLight">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3</xdr:row>
      <xdr:rowOff>0</xdr:rowOff>
    </xdr:from>
    <xdr:ext cx="0" cy="552450"/>
    <xdr:pic>
      <xdr:nvPicPr>
        <xdr:cNvPr id="201" name="Picture 34" descr="LogoOnLight">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75501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24</xdr:row>
      <xdr:rowOff>0</xdr:rowOff>
    </xdr:from>
    <xdr:ext cx="0" cy="1123950"/>
    <xdr:pic>
      <xdr:nvPicPr>
        <xdr:cNvPr id="203" name="Picture 34" descr="LogoOnLight">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24</xdr:row>
      <xdr:rowOff>0</xdr:rowOff>
    </xdr:from>
    <xdr:ext cx="0" cy="1123950"/>
    <xdr:pic>
      <xdr:nvPicPr>
        <xdr:cNvPr id="204" name="Picture 34" descr="LogoOnLight">
          <a:extLst>
            <a:ext uri="{FF2B5EF4-FFF2-40B4-BE49-F238E27FC236}">
              <a16:creationId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05" name="Picture 34" descr="LogoOnLight">
          <a:extLst>
            <a:ext uri="{FF2B5EF4-FFF2-40B4-BE49-F238E27FC236}">
              <a16:creationId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06" name="Picture 34" descr="LogoOnLight">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07" name="Picture 34" descr="LogoOnLight">
          <a:extLst>
            <a:ext uri="{FF2B5EF4-FFF2-40B4-BE49-F238E27FC236}">
              <a16:creationId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08" name="Picture 34" descr="LogoOnLight">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09" name="Picture 34" descr="LogoOnLight">
          <a:extLst>
            <a:ext uri="{FF2B5EF4-FFF2-40B4-BE49-F238E27FC236}">
              <a16:creationId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10" name="Picture 34" descr="LogoOnLight">
          <a:extLst>
            <a:ext uri="{FF2B5EF4-FFF2-40B4-BE49-F238E27FC236}">
              <a16:creationId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11" name="Picture 34" descr="LogoOnLight">
          <a:extLst>
            <a:ext uri="{FF2B5EF4-FFF2-40B4-BE49-F238E27FC236}">
              <a16:creationId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12" name="Picture 34" descr="LogoOnLight">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13" name="Picture 34" descr="LogoOnLight">
          <a:extLst>
            <a:ext uri="{FF2B5EF4-FFF2-40B4-BE49-F238E27FC236}">
              <a16:creationId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14" name="Picture 34" descr="LogoOnLight">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15" name="Picture 34" descr="LogoOnLight">
          <a:extLst>
            <a:ext uri="{FF2B5EF4-FFF2-40B4-BE49-F238E27FC236}">
              <a16:creationId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16" name="Picture 34" descr="LogoOnLight">
          <a:extLst>
            <a:ext uri="{FF2B5EF4-FFF2-40B4-BE49-F238E27FC236}">
              <a16:creationId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24</xdr:row>
      <xdr:rowOff>0</xdr:rowOff>
    </xdr:from>
    <xdr:ext cx="0" cy="1123950"/>
    <xdr:pic>
      <xdr:nvPicPr>
        <xdr:cNvPr id="217" name="Picture 34" descr="LogoOnLight">
          <a:extLst>
            <a:ext uri="{FF2B5EF4-FFF2-40B4-BE49-F238E27FC236}">
              <a16:creationId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24</xdr:row>
      <xdr:rowOff>0</xdr:rowOff>
    </xdr:from>
    <xdr:ext cx="0" cy="1123950"/>
    <xdr:pic>
      <xdr:nvPicPr>
        <xdr:cNvPr id="218" name="Picture 34" descr="LogoOnLight">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19" name="Picture 34" descr="LogoOnLight">
          <a:extLst>
            <a:ext uri="{FF2B5EF4-FFF2-40B4-BE49-F238E27FC236}">
              <a16:creationId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0" name="Picture 34" descr="LogoOnLight">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1" name="Picture 34" descr="LogoOnLight">
          <a:extLst>
            <a:ext uri="{FF2B5EF4-FFF2-40B4-BE49-F238E27FC236}">
              <a16:creationId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2" name="Picture 34" descr="LogoOnLight">
          <a:extLst>
            <a:ext uri="{FF2B5EF4-FFF2-40B4-BE49-F238E27FC236}">
              <a16:creationId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3" name="Picture 34" descr="LogoOnLight">
          <a:extLst>
            <a:ext uri="{FF2B5EF4-FFF2-40B4-BE49-F238E27FC236}">
              <a16:creationId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4" name="Picture 34" descr="LogoOnLight">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5" name="Picture 34" descr="LogoOnLight">
          <a:extLst>
            <a:ext uri="{FF2B5EF4-FFF2-40B4-BE49-F238E27FC236}">
              <a16:creationId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6" name="Picture 34" descr="LogoOnLight">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7" name="Picture 34" descr="LogoOnLight">
          <a:extLst>
            <a:ext uri="{FF2B5EF4-FFF2-40B4-BE49-F238E27FC236}">
              <a16:creationId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8" name="Picture 34" descr="LogoOnLight">
          <a:extLst>
            <a:ext uri="{FF2B5EF4-FFF2-40B4-BE49-F238E27FC236}">
              <a16:creationId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29" name="Picture 34" descr="LogoOnLight">
          <a:extLst>
            <a:ext uri="{FF2B5EF4-FFF2-40B4-BE49-F238E27FC236}">
              <a16:creationId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30" name="Picture 34" descr="LogoOnLight">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24</xdr:row>
      <xdr:rowOff>0</xdr:rowOff>
    </xdr:from>
    <xdr:ext cx="0" cy="1123950"/>
    <xdr:pic>
      <xdr:nvPicPr>
        <xdr:cNvPr id="231" name="Picture 34" descr="LogoOnLight">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32" name="Picture 34" descr="LogoOnLight">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33" name="Picture 34" descr="LogoOnLight">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34" name="Picture 34" descr="LogoOnLight">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35" name="Picture 34" descr="LogoOnLight">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36" name="Picture 34" descr="LogoOnLight">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37" name="Picture 34" descr="LogoOnLight">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38" name="Picture 34" descr="LogoOnLight">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39" name="Picture 34" descr="LogoOnLight">
          <a:extLst>
            <a:ext uri="{FF2B5EF4-FFF2-40B4-BE49-F238E27FC236}">
              <a16:creationId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24</xdr:row>
      <xdr:rowOff>0</xdr:rowOff>
    </xdr:from>
    <xdr:ext cx="0" cy="1123950"/>
    <xdr:pic>
      <xdr:nvPicPr>
        <xdr:cNvPr id="240" name="Picture 34" descr="LogoOnLight">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41" name="Picture 34" descr="LogoOnLight">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42" name="Picture 34" descr="LogoOnLight">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43" name="Picture 34" descr="LogoOnLight">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44" name="Picture 4" descr="LogoOnLight">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45" name="Picture 4" descr="LogoOnLight">
          <a:extLst>
            <a:ext uri="{FF2B5EF4-FFF2-40B4-BE49-F238E27FC236}">
              <a16:creationId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46" name="Picture 34" descr="LogoOnLight">
          <a:extLst>
            <a:ext uri="{FF2B5EF4-FFF2-40B4-BE49-F238E27FC236}">
              <a16:creationId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47" name="Picture 34" descr="LogoOnLight">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48" name="Picture 34" descr="LogoOnLight">
          <a:extLst>
            <a:ext uri="{FF2B5EF4-FFF2-40B4-BE49-F238E27FC236}">
              <a16:creationId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49" name="Picture 4" descr="LogoOnLight">
          <a:extLst>
            <a:ext uri="{FF2B5EF4-FFF2-40B4-BE49-F238E27FC236}">
              <a16:creationId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50" name="Picture 4" descr="LogoOnLight">
          <a:extLst>
            <a:ext uri="{FF2B5EF4-FFF2-40B4-BE49-F238E27FC236}">
              <a16:creationId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647700"/>
    <xdr:pic>
      <xdr:nvPicPr>
        <xdr:cNvPr id="251" name="Picture 4" descr="LogoOnLight">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6300"/>
    <xdr:pic>
      <xdr:nvPicPr>
        <xdr:cNvPr id="252" name="Picture 4" descr="LogoOnLight">
          <a:extLst>
            <a:ext uri="{FF2B5EF4-FFF2-40B4-BE49-F238E27FC236}">
              <a16:creationId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0585"/>
    <xdr:pic>
      <xdr:nvPicPr>
        <xdr:cNvPr id="253" name="Picture 4" descr="LogoOnLight">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0585"/>
    <xdr:pic>
      <xdr:nvPicPr>
        <xdr:cNvPr id="254" name="Picture 4" descr="LogoOnLight">
          <a:extLst>
            <a:ext uri="{FF2B5EF4-FFF2-40B4-BE49-F238E27FC236}">
              <a16:creationId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2490"/>
    <xdr:pic>
      <xdr:nvPicPr>
        <xdr:cNvPr id="255" name="Picture 4" descr="LogoOnLight">
          <a:extLst>
            <a:ext uri="{FF2B5EF4-FFF2-40B4-BE49-F238E27FC236}">
              <a16:creationId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203835"/>
    <xdr:pic>
      <xdr:nvPicPr>
        <xdr:cNvPr id="256" name="Picture 4" descr="LogoOnLight">
          <a:extLst>
            <a:ext uri="{FF2B5EF4-FFF2-40B4-BE49-F238E27FC236}">
              <a16:creationId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203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203835"/>
    <xdr:pic>
      <xdr:nvPicPr>
        <xdr:cNvPr id="257" name="Picture 4" descr="LogoOnLight">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203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205740"/>
    <xdr:pic>
      <xdr:nvPicPr>
        <xdr:cNvPr id="258" name="Picture 4" descr="LogoOnLight">
          <a:extLst>
            <a:ext uri="{FF2B5EF4-FFF2-40B4-BE49-F238E27FC236}">
              <a16:creationId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59" name="Picture 34" descr="LogoOnLight">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60" name="Picture 34" descr="LogoOnLight">
          <a:extLst>
            <a:ext uri="{FF2B5EF4-FFF2-40B4-BE49-F238E27FC236}">
              <a16:creationId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61" name="Picture 34" descr="LogoOnLight">
          <a:extLst>
            <a:ext uri="{FF2B5EF4-FFF2-40B4-BE49-F238E27FC236}">
              <a16:creationId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62" name="Picture 4" descr="LogoOnLight">
          <a:extLst>
            <a:ext uri="{FF2B5EF4-FFF2-40B4-BE49-F238E27FC236}">
              <a16:creationId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63" name="Picture 4" descr="LogoOnLight">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64" name="Picture 34" descr="LogoOnLight">
          <a:extLst>
            <a:ext uri="{FF2B5EF4-FFF2-40B4-BE49-F238E27FC236}">
              <a16:creationId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65" name="Picture 34" descr="LogoOnLight">
          <a:extLst>
            <a:ext uri="{FF2B5EF4-FFF2-40B4-BE49-F238E27FC236}">
              <a16:creationId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66" name="Picture 34" descr="LogoOnLight">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67" name="Picture 4" descr="LogoOnLight">
          <a:extLst>
            <a:ext uri="{FF2B5EF4-FFF2-40B4-BE49-F238E27FC236}">
              <a16:creationId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68" name="Picture 4" descr="LogoOnLight">
          <a:extLst>
            <a:ext uri="{FF2B5EF4-FFF2-40B4-BE49-F238E27FC236}">
              <a16:creationId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647700"/>
    <xdr:pic>
      <xdr:nvPicPr>
        <xdr:cNvPr id="269" name="Picture 4" descr="LogoOnLight">
          <a:extLst>
            <a:ext uri="{FF2B5EF4-FFF2-40B4-BE49-F238E27FC236}">
              <a16:creationId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6300"/>
    <xdr:pic>
      <xdr:nvPicPr>
        <xdr:cNvPr id="270" name="Picture 4" descr="LogoOnLight">
          <a:extLst>
            <a:ext uri="{FF2B5EF4-FFF2-40B4-BE49-F238E27FC236}">
              <a16:creationId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0585"/>
    <xdr:pic>
      <xdr:nvPicPr>
        <xdr:cNvPr id="271" name="Picture 4" descr="LogoOnLight">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0585"/>
    <xdr:pic>
      <xdr:nvPicPr>
        <xdr:cNvPr id="272" name="Picture 4" descr="LogoOnLight">
          <a:extLst>
            <a:ext uri="{FF2B5EF4-FFF2-40B4-BE49-F238E27FC236}">
              <a16:creationId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2490"/>
    <xdr:pic>
      <xdr:nvPicPr>
        <xdr:cNvPr id="273" name="Picture 4" descr="LogoOnLight">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0585"/>
    <xdr:pic>
      <xdr:nvPicPr>
        <xdr:cNvPr id="274" name="Picture 4" descr="LogoOnLight">
          <a:extLst>
            <a:ext uri="{FF2B5EF4-FFF2-40B4-BE49-F238E27FC236}">
              <a16:creationId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0585"/>
    <xdr:pic>
      <xdr:nvPicPr>
        <xdr:cNvPr id="275" name="Picture 4" descr="LogoOnLight">
          <a:extLst>
            <a:ext uri="{FF2B5EF4-FFF2-40B4-BE49-F238E27FC236}">
              <a16:creationId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2490"/>
    <xdr:pic>
      <xdr:nvPicPr>
        <xdr:cNvPr id="276" name="Picture 4" descr="LogoOnLight">
          <a:extLst>
            <a:ext uri="{FF2B5EF4-FFF2-40B4-BE49-F238E27FC236}">
              <a16:creationId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7</xdr:row>
      <xdr:rowOff>0</xdr:rowOff>
    </xdr:from>
    <xdr:ext cx="0" cy="872490"/>
    <xdr:pic>
      <xdr:nvPicPr>
        <xdr:cNvPr id="277" name="Picture 4" descr="LogoOnLight">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5" y="153543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78" name="Picture 34" descr="LogoOnLight">
          <a:extLst>
            <a:ext uri="{FF2B5EF4-FFF2-40B4-BE49-F238E27FC236}">
              <a16:creationId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4395"/>
    <xdr:pic>
      <xdr:nvPicPr>
        <xdr:cNvPr id="279" name="Picture 34" descr="LogoOnLight">
          <a:extLst>
            <a:ext uri="{FF2B5EF4-FFF2-40B4-BE49-F238E27FC236}">
              <a16:creationId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4395"/>
    <xdr:pic>
      <xdr:nvPicPr>
        <xdr:cNvPr id="280" name="Picture 34" descr="LogoOnLight">
          <a:extLst>
            <a:ext uri="{FF2B5EF4-FFF2-40B4-BE49-F238E27FC236}">
              <a16:creationId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4395"/>
    <xdr:pic>
      <xdr:nvPicPr>
        <xdr:cNvPr id="281" name="Picture 4" descr="LogoOnLight">
          <a:extLst>
            <a:ext uri="{FF2B5EF4-FFF2-40B4-BE49-F238E27FC236}">
              <a16:creationId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4395"/>
    <xdr:pic>
      <xdr:nvPicPr>
        <xdr:cNvPr id="282" name="Picture 4" descr="LogoOnLight">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7</xdr:row>
      <xdr:rowOff>0</xdr:rowOff>
    </xdr:from>
    <xdr:ext cx="0" cy="874395"/>
    <xdr:pic>
      <xdr:nvPicPr>
        <xdr:cNvPr id="283" name="Picture 4" descr="LogoOnLight">
          <a:extLst>
            <a:ext uri="{FF2B5EF4-FFF2-40B4-BE49-F238E27FC236}">
              <a16:creationId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84" name="Picture 34" descr="LogoOnLight">
          <a:extLst>
            <a:ext uri="{FF2B5EF4-FFF2-40B4-BE49-F238E27FC236}">
              <a16:creationId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85" name="Picture 34" descr="LogoOnLight">
          <a:extLst>
            <a:ext uri="{FF2B5EF4-FFF2-40B4-BE49-F238E27FC236}">
              <a16:creationId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86" name="Picture 34" descr="LogoOnLight">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87" name="Picture 4" descr="LogoOnLight">
          <a:extLst>
            <a:ext uri="{FF2B5EF4-FFF2-40B4-BE49-F238E27FC236}">
              <a16:creationId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88" name="Picture 4" descr="LogoOnLight">
          <a:extLst>
            <a:ext uri="{FF2B5EF4-FFF2-40B4-BE49-F238E27FC236}">
              <a16:creationId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89" name="Picture 34" descr="LogoOnLight">
          <a:extLst>
            <a:ext uri="{FF2B5EF4-FFF2-40B4-BE49-F238E27FC236}">
              <a16:creationId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90" name="Picture 34" descr="LogoOnLight">
          <a:extLst>
            <a:ext uri="{FF2B5EF4-FFF2-40B4-BE49-F238E27FC236}">
              <a16:creationId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91" name="Picture 34" descr="LogoOnLight">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92" name="Picture 4" descr="LogoOnLight">
          <a:extLst>
            <a:ext uri="{FF2B5EF4-FFF2-40B4-BE49-F238E27FC236}">
              <a16:creationId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93" name="Picture 4" descr="LogoOnLight">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6300"/>
    <xdr:pic>
      <xdr:nvPicPr>
        <xdr:cNvPr id="294" name="Picture 34" descr="LogoOnLight">
          <a:extLst>
            <a:ext uri="{FF2B5EF4-FFF2-40B4-BE49-F238E27FC236}">
              <a16:creationId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4395"/>
    <xdr:pic>
      <xdr:nvPicPr>
        <xdr:cNvPr id="295" name="Picture 34" descr="LogoOnLight">
          <a:extLst>
            <a:ext uri="{FF2B5EF4-FFF2-40B4-BE49-F238E27FC236}">
              <a16:creationId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4395"/>
    <xdr:pic>
      <xdr:nvPicPr>
        <xdr:cNvPr id="296" name="Picture 34" descr="LogoOnLight">
          <a:extLst>
            <a:ext uri="{FF2B5EF4-FFF2-40B4-BE49-F238E27FC236}">
              <a16:creationId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4395"/>
    <xdr:pic>
      <xdr:nvPicPr>
        <xdr:cNvPr id="297" name="Picture 4" descr="LogoOnLight">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7</xdr:row>
      <xdr:rowOff>0</xdr:rowOff>
    </xdr:from>
    <xdr:ext cx="0" cy="874395"/>
    <xdr:pic>
      <xdr:nvPicPr>
        <xdr:cNvPr id="298" name="Picture 4" descr="LogoOnLight">
          <a:extLst>
            <a:ext uri="{FF2B5EF4-FFF2-40B4-BE49-F238E27FC236}">
              <a16:creationId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7</xdr:row>
      <xdr:rowOff>0</xdr:rowOff>
    </xdr:from>
    <xdr:ext cx="0" cy="874395"/>
    <xdr:pic>
      <xdr:nvPicPr>
        <xdr:cNvPr id="299" name="Picture 4" descr="LogoOnLight">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53543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167640</xdr:colOff>
      <xdr:row>6</xdr:row>
      <xdr:rowOff>45720</xdr:rowOff>
    </xdr:from>
    <xdr:to>
      <xdr:col>2</xdr:col>
      <xdr:colOff>209760</xdr:colOff>
      <xdr:row>6</xdr:row>
      <xdr:rowOff>803497</xdr:rowOff>
    </xdr:to>
    <xdr:pic>
      <xdr:nvPicPr>
        <xdr:cNvPr id="302" name="Рисунок 301">
          <a:extLst>
            <a:ext uri="{FF2B5EF4-FFF2-40B4-BE49-F238E27FC236}">
              <a16:creationId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 y="4572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121920</xdr:colOff>
      <xdr:row>15</xdr:row>
      <xdr:rowOff>15240</xdr:rowOff>
    </xdr:from>
    <xdr:to>
      <xdr:col>2</xdr:col>
      <xdr:colOff>164040</xdr:colOff>
      <xdr:row>15</xdr:row>
      <xdr:rowOff>773017</xdr:rowOff>
    </xdr:to>
    <xdr:pic>
      <xdr:nvPicPr>
        <xdr:cNvPr id="303" name="Рисунок 302">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920" y="283464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58</xdr:row>
      <xdr:rowOff>0</xdr:rowOff>
    </xdr:from>
    <xdr:to>
      <xdr:col>0</xdr:col>
      <xdr:colOff>142875</xdr:colOff>
      <xdr:row>59</xdr:row>
      <xdr:rowOff>38100</xdr:rowOff>
    </xdr:to>
    <xdr:pic>
      <xdr:nvPicPr>
        <xdr:cNvPr id="2" name="Picture 34" descr="LogoOnLight">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58</xdr:row>
      <xdr:rowOff>304800</xdr:rowOff>
    </xdr:from>
    <xdr:to>
      <xdr:col>0</xdr:col>
      <xdr:colOff>142875</xdr:colOff>
      <xdr:row>59</xdr:row>
      <xdr:rowOff>340995</xdr:rowOff>
    </xdr:to>
    <xdr:pic>
      <xdr:nvPicPr>
        <xdr:cNvPr id="3" name="Picture 34" descr="LogoOnLight">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248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58</xdr:row>
      <xdr:rowOff>304800</xdr:rowOff>
    </xdr:from>
    <xdr:to>
      <xdr:col>0</xdr:col>
      <xdr:colOff>142875</xdr:colOff>
      <xdr:row>59</xdr:row>
      <xdr:rowOff>340995</xdr:rowOff>
    </xdr:to>
    <xdr:pic>
      <xdr:nvPicPr>
        <xdr:cNvPr id="4" name="Picture 34" descr="LogoOnLigh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248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58</xdr:row>
      <xdr:rowOff>304800</xdr:rowOff>
    </xdr:from>
    <xdr:to>
      <xdr:col>0</xdr:col>
      <xdr:colOff>142875</xdr:colOff>
      <xdr:row>59</xdr:row>
      <xdr:rowOff>340995</xdr:rowOff>
    </xdr:to>
    <xdr:pic>
      <xdr:nvPicPr>
        <xdr:cNvPr id="6" name="Picture 4" descr="LogoOnLight">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58</xdr:row>
      <xdr:rowOff>304800</xdr:rowOff>
    </xdr:from>
    <xdr:to>
      <xdr:col>0</xdr:col>
      <xdr:colOff>142875</xdr:colOff>
      <xdr:row>59</xdr:row>
      <xdr:rowOff>340995</xdr:rowOff>
    </xdr:to>
    <xdr:pic>
      <xdr:nvPicPr>
        <xdr:cNvPr id="7" name="Picture 4" descr="LogoOnLight">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58</xdr:row>
      <xdr:rowOff>304800</xdr:rowOff>
    </xdr:from>
    <xdr:to>
      <xdr:col>1</xdr:col>
      <xdr:colOff>142875</xdr:colOff>
      <xdr:row>59</xdr:row>
      <xdr:rowOff>340995</xdr:rowOff>
    </xdr:to>
    <xdr:pic>
      <xdr:nvPicPr>
        <xdr:cNvPr id="8" name="Picture 4" descr="LogoOnLight">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142875</xdr:colOff>
      <xdr:row>68</xdr:row>
      <xdr:rowOff>0</xdr:rowOff>
    </xdr:from>
    <xdr:ext cx="0" cy="876300"/>
    <xdr:pic>
      <xdr:nvPicPr>
        <xdr:cNvPr id="10" name="Picture 34" descr="LogoOnLight">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68</xdr:row>
      <xdr:rowOff>0</xdr:rowOff>
    </xdr:from>
    <xdr:ext cx="0" cy="876300"/>
    <xdr:pic>
      <xdr:nvPicPr>
        <xdr:cNvPr id="11" name="Picture 34" descr="LogoOnLight">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68</xdr:row>
      <xdr:rowOff>0</xdr:rowOff>
    </xdr:from>
    <xdr:ext cx="0" cy="876300"/>
    <xdr:pic>
      <xdr:nvPicPr>
        <xdr:cNvPr id="12" name="Picture 34" descr="LogoOnLight">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68</xdr:row>
      <xdr:rowOff>0</xdr:rowOff>
    </xdr:from>
    <xdr:ext cx="0" cy="876300"/>
    <xdr:pic>
      <xdr:nvPicPr>
        <xdr:cNvPr id="13" name="Picture 4" descr="LogoOnLight">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68</xdr:row>
      <xdr:rowOff>0</xdr:rowOff>
    </xdr:from>
    <xdr:ext cx="0" cy="876300"/>
    <xdr:pic>
      <xdr:nvPicPr>
        <xdr:cNvPr id="14" name="Picture 4" descr="LogoOnLight">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68</xdr:row>
      <xdr:rowOff>0</xdr:rowOff>
    </xdr:from>
    <xdr:ext cx="0" cy="876300"/>
    <xdr:pic>
      <xdr:nvPicPr>
        <xdr:cNvPr id="15" name="Picture 4" descr="LogoOnLight">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68</xdr:row>
      <xdr:rowOff>0</xdr:rowOff>
    </xdr:from>
    <xdr:ext cx="0" cy="876300"/>
    <xdr:pic>
      <xdr:nvPicPr>
        <xdr:cNvPr id="16" name="Picture 34" descr="LogoOnLight">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58</xdr:row>
      <xdr:rowOff>304800</xdr:rowOff>
    </xdr:from>
    <xdr:to>
      <xdr:col>3</xdr:col>
      <xdr:colOff>142875</xdr:colOff>
      <xdr:row>59</xdr:row>
      <xdr:rowOff>114300</xdr:rowOff>
    </xdr:to>
    <xdr:pic>
      <xdr:nvPicPr>
        <xdr:cNvPr id="18" name="Picture 4" descr="LogoOnLight">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58</xdr:row>
      <xdr:rowOff>304800</xdr:rowOff>
    </xdr:from>
    <xdr:ext cx="0" cy="876300"/>
    <xdr:pic>
      <xdr:nvPicPr>
        <xdr:cNvPr id="19" name="Picture 4" descr="LogoOnLight">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58</xdr:row>
      <xdr:rowOff>304800</xdr:rowOff>
    </xdr:from>
    <xdr:ext cx="0" cy="870585"/>
    <xdr:pic>
      <xdr:nvPicPr>
        <xdr:cNvPr id="20" name="Picture 4" descr="LogoOnLight">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58</xdr:row>
      <xdr:rowOff>304800</xdr:rowOff>
    </xdr:from>
    <xdr:ext cx="0" cy="870585"/>
    <xdr:pic>
      <xdr:nvPicPr>
        <xdr:cNvPr id="21" name="Picture 4" descr="LogoOnLight">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58</xdr:row>
      <xdr:rowOff>304800</xdr:rowOff>
    </xdr:from>
    <xdr:ext cx="0" cy="872490"/>
    <xdr:pic>
      <xdr:nvPicPr>
        <xdr:cNvPr id="22" name="Picture 4" descr="LogoOnLight">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 y="294894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58</xdr:row>
      <xdr:rowOff>304800</xdr:rowOff>
    </xdr:from>
    <xdr:to>
      <xdr:col>3</xdr:col>
      <xdr:colOff>142875</xdr:colOff>
      <xdr:row>59</xdr:row>
      <xdr:rowOff>337185</xdr:rowOff>
    </xdr:to>
    <xdr:pic>
      <xdr:nvPicPr>
        <xdr:cNvPr id="25" name="Picture 4" descr="LogoOnLight">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58</xdr:row>
      <xdr:rowOff>304800</xdr:rowOff>
    </xdr:from>
    <xdr:to>
      <xdr:col>3</xdr:col>
      <xdr:colOff>142875</xdr:colOff>
      <xdr:row>59</xdr:row>
      <xdr:rowOff>337185</xdr:rowOff>
    </xdr:to>
    <xdr:pic>
      <xdr:nvPicPr>
        <xdr:cNvPr id="26" name="Picture 4" descr="LogoOnLight">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58</xdr:row>
      <xdr:rowOff>304800</xdr:rowOff>
    </xdr:from>
    <xdr:to>
      <xdr:col>3</xdr:col>
      <xdr:colOff>142875</xdr:colOff>
      <xdr:row>59</xdr:row>
      <xdr:rowOff>339090</xdr:rowOff>
    </xdr:to>
    <xdr:pic>
      <xdr:nvPicPr>
        <xdr:cNvPr id="27" name="Picture 4" descr="LogoOnLight">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58</xdr:row>
      <xdr:rowOff>304800</xdr:rowOff>
    </xdr:from>
    <xdr:to>
      <xdr:col>3</xdr:col>
      <xdr:colOff>142875</xdr:colOff>
      <xdr:row>59</xdr:row>
      <xdr:rowOff>339090</xdr:rowOff>
    </xdr:to>
    <xdr:pic>
      <xdr:nvPicPr>
        <xdr:cNvPr id="28" name="Picture 4" descr="LogoOnLight">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741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199</xdr:row>
      <xdr:rowOff>0</xdr:rowOff>
    </xdr:from>
    <xdr:to>
      <xdr:col>0</xdr:col>
      <xdr:colOff>142875</xdr:colOff>
      <xdr:row>204</xdr:row>
      <xdr:rowOff>38100</xdr:rowOff>
    </xdr:to>
    <xdr:pic>
      <xdr:nvPicPr>
        <xdr:cNvPr id="29" name="Picture 34" descr="LogoOnLight">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199</xdr:row>
      <xdr:rowOff>0</xdr:rowOff>
    </xdr:from>
    <xdr:to>
      <xdr:col>0</xdr:col>
      <xdr:colOff>142875</xdr:colOff>
      <xdr:row>203</xdr:row>
      <xdr:rowOff>239395</xdr:rowOff>
    </xdr:to>
    <xdr:pic>
      <xdr:nvPicPr>
        <xdr:cNvPr id="30" name="Picture 34" descr="LogoOnLight">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199</xdr:row>
      <xdr:rowOff>0</xdr:rowOff>
    </xdr:from>
    <xdr:to>
      <xdr:col>0</xdr:col>
      <xdr:colOff>142875</xdr:colOff>
      <xdr:row>203</xdr:row>
      <xdr:rowOff>239395</xdr:rowOff>
    </xdr:to>
    <xdr:pic>
      <xdr:nvPicPr>
        <xdr:cNvPr id="31" name="Picture 34" descr="LogoOnLight">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199</xdr:row>
      <xdr:rowOff>0</xdr:rowOff>
    </xdr:from>
    <xdr:to>
      <xdr:col>0</xdr:col>
      <xdr:colOff>142875</xdr:colOff>
      <xdr:row>203</xdr:row>
      <xdr:rowOff>239395</xdr:rowOff>
    </xdr:to>
    <xdr:pic>
      <xdr:nvPicPr>
        <xdr:cNvPr id="32" name="Picture 4" descr="LogoOnLight">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199</xdr:row>
      <xdr:rowOff>0</xdr:rowOff>
    </xdr:from>
    <xdr:to>
      <xdr:col>0</xdr:col>
      <xdr:colOff>142875</xdr:colOff>
      <xdr:row>203</xdr:row>
      <xdr:rowOff>239395</xdr:rowOff>
    </xdr:to>
    <xdr:pic>
      <xdr:nvPicPr>
        <xdr:cNvPr id="33" name="Picture 4" descr="LogoOnLight">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142875</xdr:colOff>
      <xdr:row>199</xdr:row>
      <xdr:rowOff>0</xdr:rowOff>
    </xdr:from>
    <xdr:ext cx="0" cy="876300"/>
    <xdr:pic>
      <xdr:nvPicPr>
        <xdr:cNvPr id="35" name="Picture 34" descr="LogoOnLight">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226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199</xdr:row>
      <xdr:rowOff>304800</xdr:rowOff>
    </xdr:from>
    <xdr:ext cx="0" cy="876300"/>
    <xdr:pic>
      <xdr:nvPicPr>
        <xdr:cNvPr id="36" name="Picture 34" descr="LogoOnLight">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27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199</xdr:row>
      <xdr:rowOff>304800</xdr:rowOff>
    </xdr:from>
    <xdr:ext cx="0" cy="876300"/>
    <xdr:pic>
      <xdr:nvPicPr>
        <xdr:cNvPr id="37" name="Picture 34" descr="LogoOnLight">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27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199</xdr:row>
      <xdr:rowOff>304800</xdr:rowOff>
    </xdr:from>
    <xdr:ext cx="0" cy="876300"/>
    <xdr:pic>
      <xdr:nvPicPr>
        <xdr:cNvPr id="38" name="Picture 4" descr="LogoOnLight">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27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199</xdr:row>
      <xdr:rowOff>304800</xdr:rowOff>
    </xdr:from>
    <xdr:ext cx="0" cy="876300"/>
    <xdr:pic>
      <xdr:nvPicPr>
        <xdr:cNvPr id="39" name="Picture 4" descr="LogoOnLight">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27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199</xdr:row>
      <xdr:rowOff>0</xdr:rowOff>
    </xdr:from>
    <xdr:ext cx="0" cy="876300"/>
    <xdr:pic>
      <xdr:nvPicPr>
        <xdr:cNvPr id="40" name="Picture 34" descr="LogoOnLight">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226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199</xdr:row>
      <xdr:rowOff>304800</xdr:rowOff>
    </xdr:from>
    <xdr:ext cx="0" cy="876300"/>
    <xdr:pic>
      <xdr:nvPicPr>
        <xdr:cNvPr id="41" name="Picture 34" descr="LogoOnLight">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27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199</xdr:row>
      <xdr:rowOff>304800</xdr:rowOff>
    </xdr:from>
    <xdr:ext cx="0" cy="876300"/>
    <xdr:pic>
      <xdr:nvPicPr>
        <xdr:cNvPr id="42" name="Picture 34" descr="LogoOnLight">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27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199</xdr:row>
      <xdr:rowOff>304800</xdr:rowOff>
    </xdr:from>
    <xdr:ext cx="0" cy="876300"/>
    <xdr:pic>
      <xdr:nvPicPr>
        <xdr:cNvPr id="43" name="Picture 4" descr="LogoOnLight">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27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199</xdr:row>
      <xdr:rowOff>304800</xdr:rowOff>
    </xdr:from>
    <xdr:ext cx="0" cy="876300"/>
    <xdr:pic>
      <xdr:nvPicPr>
        <xdr:cNvPr id="44" name="Picture 4" descr="LogoOnLight">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327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199</xdr:row>
      <xdr:rowOff>0</xdr:rowOff>
    </xdr:from>
    <xdr:to>
      <xdr:col>3</xdr:col>
      <xdr:colOff>142875</xdr:colOff>
      <xdr:row>203</xdr:row>
      <xdr:rowOff>12700</xdr:rowOff>
    </xdr:to>
    <xdr:pic>
      <xdr:nvPicPr>
        <xdr:cNvPr id="45" name="Picture 4" descr="LogoOnLight">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142875</xdr:colOff>
      <xdr:row>199</xdr:row>
      <xdr:rowOff>0</xdr:rowOff>
    </xdr:from>
    <xdr:ext cx="0" cy="876300"/>
    <xdr:pic>
      <xdr:nvPicPr>
        <xdr:cNvPr id="46" name="Picture 4" descr="LogoOnLight">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199</xdr:row>
      <xdr:rowOff>0</xdr:rowOff>
    </xdr:from>
    <xdr:ext cx="0" cy="870585"/>
    <xdr:pic>
      <xdr:nvPicPr>
        <xdr:cNvPr id="47" name="Picture 4" descr="LogoOnLight">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199</xdr:row>
      <xdr:rowOff>0</xdr:rowOff>
    </xdr:from>
    <xdr:ext cx="0" cy="870585"/>
    <xdr:pic>
      <xdr:nvPicPr>
        <xdr:cNvPr id="48" name="Picture 4" descr="LogoOnLight">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199</xdr:row>
      <xdr:rowOff>0</xdr:rowOff>
    </xdr:from>
    <xdr:ext cx="0" cy="872490"/>
    <xdr:pic>
      <xdr:nvPicPr>
        <xdr:cNvPr id="49" name="Picture 4" descr="LogoOnLight">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199</xdr:row>
      <xdr:rowOff>304800</xdr:rowOff>
    </xdr:from>
    <xdr:ext cx="0" cy="647700"/>
    <xdr:pic>
      <xdr:nvPicPr>
        <xdr:cNvPr id="50" name="Picture 4" descr="LogoOnLight">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274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199</xdr:row>
      <xdr:rowOff>304800</xdr:rowOff>
    </xdr:from>
    <xdr:ext cx="0" cy="876300"/>
    <xdr:pic>
      <xdr:nvPicPr>
        <xdr:cNvPr id="51" name="Picture 4" descr="LogoOnLight">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274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199</xdr:row>
      <xdr:rowOff>304800</xdr:rowOff>
    </xdr:from>
    <xdr:ext cx="0" cy="870585"/>
    <xdr:pic>
      <xdr:nvPicPr>
        <xdr:cNvPr id="52" name="Picture 4" descr="LogoOnLight">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274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199</xdr:row>
      <xdr:rowOff>304800</xdr:rowOff>
    </xdr:from>
    <xdr:ext cx="0" cy="870585"/>
    <xdr:pic>
      <xdr:nvPicPr>
        <xdr:cNvPr id="53" name="Picture 4" descr="LogoOnLight">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274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199</xdr:row>
      <xdr:rowOff>304800</xdr:rowOff>
    </xdr:from>
    <xdr:ext cx="0" cy="872490"/>
    <xdr:pic>
      <xdr:nvPicPr>
        <xdr:cNvPr id="54" name="Picture 4" descr="LogoOnLight">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274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297180</xdr:colOff>
      <xdr:row>199</xdr:row>
      <xdr:rowOff>0</xdr:rowOff>
    </xdr:from>
    <xdr:to>
      <xdr:col>2</xdr:col>
      <xdr:colOff>259080</xdr:colOff>
      <xdr:row>199</xdr:row>
      <xdr:rowOff>0</xdr:rowOff>
    </xdr:to>
    <xdr:pic>
      <xdr:nvPicPr>
        <xdr:cNvPr id="55" name="Рисунок 54">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180" y="76200"/>
          <a:ext cx="1320800" cy="77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199</xdr:row>
      <xdr:rowOff>0</xdr:rowOff>
    </xdr:from>
    <xdr:to>
      <xdr:col>3</xdr:col>
      <xdr:colOff>142875</xdr:colOff>
      <xdr:row>203</xdr:row>
      <xdr:rowOff>235585</xdr:rowOff>
    </xdr:to>
    <xdr:pic>
      <xdr:nvPicPr>
        <xdr:cNvPr id="57" name="Picture 4" descr="LogoOnLight">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199</xdr:row>
      <xdr:rowOff>0</xdr:rowOff>
    </xdr:from>
    <xdr:to>
      <xdr:col>3</xdr:col>
      <xdr:colOff>142875</xdr:colOff>
      <xdr:row>203</xdr:row>
      <xdr:rowOff>235585</xdr:rowOff>
    </xdr:to>
    <xdr:pic>
      <xdr:nvPicPr>
        <xdr:cNvPr id="58" name="Picture 4" descr="LogoOnLight">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199</xdr:row>
      <xdr:rowOff>0</xdr:rowOff>
    </xdr:from>
    <xdr:to>
      <xdr:col>3</xdr:col>
      <xdr:colOff>142875</xdr:colOff>
      <xdr:row>203</xdr:row>
      <xdr:rowOff>237490</xdr:rowOff>
    </xdr:to>
    <xdr:pic>
      <xdr:nvPicPr>
        <xdr:cNvPr id="59" name="Picture 4" descr="LogoOnLight">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199</xdr:row>
      <xdr:rowOff>0</xdr:rowOff>
    </xdr:from>
    <xdr:to>
      <xdr:col>3</xdr:col>
      <xdr:colOff>142875</xdr:colOff>
      <xdr:row>203</xdr:row>
      <xdr:rowOff>237490</xdr:rowOff>
    </xdr:to>
    <xdr:pic>
      <xdr:nvPicPr>
        <xdr:cNvPr id="60" name="Picture 4" descr="LogoOnLight">
          <a:extLst>
            <a:ext uri="{FF2B5EF4-FFF2-40B4-BE49-F238E27FC236}">
              <a16:creationId xmlns:a16="http://schemas.microsoft.com/office/drawing/2014/main" id="{00000000-0008-0000-08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199</xdr:row>
      <xdr:rowOff>304800</xdr:rowOff>
    </xdr:from>
    <xdr:to>
      <xdr:col>3</xdr:col>
      <xdr:colOff>142875</xdr:colOff>
      <xdr:row>205</xdr:row>
      <xdr:rowOff>89535</xdr:rowOff>
    </xdr:to>
    <xdr:pic>
      <xdr:nvPicPr>
        <xdr:cNvPr id="61" name="Picture 4" descr="LogoOnLight">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274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199</xdr:row>
      <xdr:rowOff>304800</xdr:rowOff>
    </xdr:from>
    <xdr:to>
      <xdr:col>3</xdr:col>
      <xdr:colOff>142875</xdr:colOff>
      <xdr:row>205</xdr:row>
      <xdr:rowOff>89535</xdr:rowOff>
    </xdr:to>
    <xdr:pic>
      <xdr:nvPicPr>
        <xdr:cNvPr id="62" name="Picture 4" descr="LogoOnLight">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274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199</xdr:row>
      <xdr:rowOff>304800</xdr:rowOff>
    </xdr:from>
    <xdr:to>
      <xdr:col>3</xdr:col>
      <xdr:colOff>142875</xdr:colOff>
      <xdr:row>205</xdr:row>
      <xdr:rowOff>91440</xdr:rowOff>
    </xdr:to>
    <xdr:pic>
      <xdr:nvPicPr>
        <xdr:cNvPr id="63" name="Picture 4" descr="LogoOnLight">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3274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142875</xdr:colOff>
      <xdr:row>0</xdr:row>
      <xdr:rowOff>0</xdr:rowOff>
    </xdr:from>
    <xdr:ext cx="0" cy="876300"/>
    <xdr:pic>
      <xdr:nvPicPr>
        <xdr:cNvPr id="65" name="Picture 34" descr="LogoOnLight">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304800</xdr:rowOff>
    </xdr:from>
    <xdr:ext cx="0" cy="874395"/>
    <xdr:pic>
      <xdr:nvPicPr>
        <xdr:cNvPr id="66" name="Picture 34" descr="LogoOnLight">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304800</xdr:rowOff>
    </xdr:from>
    <xdr:ext cx="0" cy="874395"/>
    <xdr:pic>
      <xdr:nvPicPr>
        <xdr:cNvPr id="67" name="Picture 34" descr="LogoOnLight">
          <a:extLst>
            <a:ext uri="{FF2B5EF4-FFF2-40B4-BE49-F238E27FC236}">
              <a16:creationId xmlns:a16="http://schemas.microsoft.com/office/drawing/2014/main" id="{00000000-0008-0000-08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304800</xdr:rowOff>
    </xdr:from>
    <xdr:ext cx="0" cy="874395"/>
    <xdr:pic>
      <xdr:nvPicPr>
        <xdr:cNvPr id="68" name="Picture 4" descr="LogoOnLight">
          <a:extLst>
            <a:ext uri="{FF2B5EF4-FFF2-40B4-BE49-F238E27FC236}">
              <a16:creationId xmlns:a16="http://schemas.microsoft.com/office/drawing/2014/main" id="{00000000-0008-0000-08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304800</xdr:rowOff>
    </xdr:from>
    <xdr:ext cx="0" cy="874395"/>
    <xdr:pic>
      <xdr:nvPicPr>
        <xdr:cNvPr id="69" name="Picture 4" descr="LogoOnLight">
          <a:extLst>
            <a:ext uri="{FF2B5EF4-FFF2-40B4-BE49-F238E27FC236}">
              <a16:creationId xmlns:a16="http://schemas.microsoft.com/office/drawing/2014/main" id="{00000000-0008-0000-08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0</xdr:row>
      <xdr:rowOff>304800</xdr:rowOff>
    </xdr:from>
    <xdr:ext cx="0" cy="874395"/>
    <xdr:pic>
      <xdr:nvPicPr>
        <xdr:cNvPr id="70" name="Picture 4" descr="LogoOnLight">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325" y="304800"/>
          <a:ext cx="0" cy="87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647700"/>
    <xdr:pic>
      <xdr:nvPicPr>
        <xdr:cNvPr id="71" name="Picture 4" descr="LogoOnLight">
          <a:extLst>
            <a:ext uri="{FF2B5EF4-FFF2-40B4-BE49-F238E27FC236}">
              <a16:creationId xmlns:a16="http://schemas.microsoft.com/office/drawing/2014/main" id="{00000000-0008-0000-08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6300"/>
    <xdr:pic>
      <xdr:nvPicPr>
        <xdr:cNvPr id="72" name="Picture 4" descr="LogoOnLight">
          <a:extLst>
            <a:ext uri="{FF2B5EF4-FFF2-40B4-BE49-F238E27FC236}">
              <a16:creationId xmlns:a16="http://schemas.microsoft.com/office/drawing/2014/main" id="{00000000-0008-0000-08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0585"/>
    <xdr:pic>
      <xdr:nvPicPr>
        <xdr:cNvPr id="73" name="Picture 4" descr="LogoOnLight">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0585"/>
    <xdr:pic>
      <xdr:nvPicPr>
        <xdr:cNvPr id="74" name="Picture 4" descr="LogoOnLight">
          <a:extLst>
            <a:ext uri="{FF2B5EF4-FFF2-40B4-BE49-F238E27FC236}">
              <a16:creationId xmlns:a16="http://schemas.microsoft.com/office/drawing/2014/main" id="{00000000-0008-0000-08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2490"/>
    <xdr:pic>
      <xdr:nvPicPr>
        <xdr:cNvPr id="75" name="Picture 4" descr="LogoOnLight">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327660</xdr:colOff>
      <xdr:row>0</xdr:row>
      <xdr:rowOff>53340</xdr:rowOff>
    </xdr:from>
    <xdr:to>
      <xdr:col>2</xdr:col>
      <xdr:colOff>289560</xdr:colOff>
      <xdr:row>0</xdr:row>
      <xdr:rowOff>826008</xdr:rowOff>
    </xdr:to>
    <xdr:pic>
      <xdr:nvPicPr>
        <xdr:cNvPr id="76" name="Рисунок 75">
          <a:extLst>
            <a:ext uri="{FF2B5EF4-FFF2-40B4-BE49-F238E27FC236}">
              <a16:creationId xmlns:a16="http://schemas.microsoft.com/office/drawing/2014/main" id="{00000000-0008-0000-0800-00004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7660" y="53340"/>
          <a:ext cx="1320800" cy="77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142875</xdr:colOff>
      <xdr:row>0</xdr:row>
      <xdr:rowOff>304800</xdr:rowOff>
    </xdr:from>
    <xdr:ext cx="0" cy="870585"/>
    <xdr:pic>
      <xdr:nvPicPr>
        <xdr:cNvPr id="77" name="Picture 4" descr="LogoOnLight">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0585"/>
    <xdr:pic>
      <xdr:nvPicPr>
        <xdr:cNvPr id="78" name="Picture 4" descr="LogoOnLight">
          <a:extLst>
            <a:ext uri="{FF2B5EF4-FFF2-40B4-BE49-F238E27FC236}">
              <a16:creationId xmlns:a16="http://schemas.microsoft.com/office/drawing/2014/main" id="{00000000-0008-0000-08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2490"/>
    <xdr:pic>
      <xdr:nvPicPr>
        <xdr:cNvPr id="79" name="Picture 4" descr="LogoOnLight">
          <a:extLst>
            <a:ext uri="{FF2B5EF4-FFF2-40B4-BE49-F238E27FC236}">
              <a16:creationId xmlns:a16="http://schemas.microsoft.com/office/drawing/2014/main" id="{00000000-0008-0000-08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0</xdr:row>
      <xdr:rowOff>304800</xdr:rowOff>
    </xdr:from>
    <xdr:ext cx="0" cy="872490"/>
    <xdr:pic>
      <xdr:nvPicPr>
        <xdr:cNvPr id="80" name="Picture 4" descr="LogoOnLight">
          <a:extLst>
            <a:ext uri="{FF2B5EF4-FFF2-40B4-BE49-F238E27FC236}">
              <a16:creationId xmlns:a16="http://schemas.microsoft.com/office/drawing/2014/main" id="{00000000-0008-0000-08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304800"/>
          <a:ext cx="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220</xdr:row>
      <xdr:rowOff>0</xdr:rowOff>
    </xdr:from>
    <xdr:ext cx="0" cy="552450"/>
    <xdr:pic>
      <xdr:nvPicPr>
        <xdr:cNvPr id="81" name="Picture 34" descr="LogoOnLight">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220</xdr:row>
      <xdr:rowOff>0</xdr:rowOff>
    </xdr:from>
    <xdr:ext cx="0" cy="552450"/>
    <xdr:pic>
      <xdr:nvPicPr>
        <xdr:cNvPr id="82" name="Picture 34" descr="LogoOnLight">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83" name="Picture 34" descr="LogoOnLight">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84" name="Picture 34" descr="LogoOnLight">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85" name="Picture 34" descr="LogoOnLight">
          <a:extLst>
            <a:ext uri="{FF2B5EF4-FFF2-40B4-BE49-F238E27FC236}">
              <a16:creationId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86" name="Picture 34" descr="LogoOnLight">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87" name="Picture 34" descr="LogoOnLight">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88" name="Picture 34" descr="LogoOnLight">
          <a:extLst>
            <a:ext uri="{FF2B5EF4-FFF2-40B4-BE49-F238E27FC236}">
              <a16:creationId xmlns:a16="http://schemas.microsoft.com/office/drawing/2014/main" id="{00000000-0008-0000-08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89" name="Picture 34" descr="LogoOnLight">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90" name="Picture 34" descr="LogoOnLight">
          <a:extLst>
            <a:ext uri="{FF2B5EF4-FFF2-40B4-BE49-F238E27FC236}">
              <a16:creationId xmlns:a16="http://schemas.microsoft.com/office/drawing/2014/main" id="{00000000-0008-0000-08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91" name="Picture 34" descr="LogoOnLight">
          <a:extLst>
            <a:ext uri="{FF2B5EF4-FFF2-40B4-BE49-F238E27FC236}">
              <a16:creationId xmlns:a16="http://schemas.microsoft.com/office/drawing/2014/main" id="{00000000-0008-0000-08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92" name="Picture 34" descr="LogoOnLight">
          <a:extLst>
            <a:ext uri="{FF2B5EF4-FFF2-40B4-BE49-F238E27FC236}">
              <a16:creationId xmlns:a16="http://schemas.microsoft.com/office/drawing/2014/main" id="{00000000-0008-0000-08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93" name="Picture 34" descr="LogoOnLight">
          <a:extLst>
            <a:ext uri="{FF2B5EF4-FFF2-40B4-BE49-F238E27FC236}">
              <a16:creationId xmlns:a16="http://schemas.microsoft.com/office/drawing/2014/main" id="{00000000-0008-0000-08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94" name="Picture 34" descr="LogoOnLight">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220</xdr:row>
      <xdr:rowOff>0</xdr:rowOff>
    </xdr:from>
    <xdr:ext cx="0" cy="552450"/>
    <xdr:pic>
      <xdr:nvPicPr>
        <xdr:cNvPr id="95" name="Picture 34" descr="LogoOnLight">
          <a:extLst>
            <a:ext uri="{FF2B5EF4-FFF2-40B4-BE49-F238E27FC236}">
              <a16:creationId xmlns:a16="http://schemas.microsoft.com/office/drawing/2014/main" id="{00000000-0008-0000-08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220</xdr:row>
      <xdr:rowOff>0</xdr:rowOff>
    </xdr:from>
    <xdr:ext cx="0" cy="552450"/>
    <xdr:pic>
      <xdr:nvPicPr>
        <xdr:cNvPr id="96" name="Picture 34" descr="LogoOnLight">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97" name="Picture 34" descr="LogoOnLight">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98" name="Picture 34" descr="LogoOnLight">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99" name="Picture 34" descr="LogoOnLight">
          <a:extLst>
            <a:ext uri="{FF2B5EF4-FFF2-40B4-BE49-F238E27FC236}">
              <a16:creationId xmlns:a16="http://schemas.microsoft.com/office/drawing/2014/main" id="{00000000-0008-0000-08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00" name="Picture 34" descr="LogoOnLight">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01" name="Picture 34" descr="LogoOnLight">
          <a:extLst>
            <a:ext uri="{FF2B5EF4-FFF2-40B4-BE49-F238E27FC236}">
              <a16:creationId xmlns:a16="http://schemas.microsoft.com/office/drawing/2014/main" id="{00000000-0008-0000-08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02" name="Picture 34" descr="LogoOnLight">
          <a:extLst>
            <a:ext uri="{FF2B5EF4-FFF2-40B4-BE49-F238E27FC236}">
              <a16:creationId xmlns:a16="http://schemas.microsoft.com/office/drawing/2014/main" id="{00000000-0008-0000-08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03" name="Picture 34" descr="LogoOnLight">
          <a:extLst>
            <a:ext uri="{FF2B5EF4-FFF2-40B4-BE49-F238E27FC236}">
              <a16:creationId xmlns:a16="http://schemas.microsoft.com/office/drawing/2014/main" id="{00000000-0008-0000-08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04" name="Picture 34" descr="LogoOnLight">
          <a:extLst>
            <a:ext uri="{FF2B5EF4-FFF2-40B4-BE49-F238E27FC236}">
              <a16:creationId xmlns:a16="http://schemas.microsoft.com/office/drawing/2014/main" id="{00000000-0008-0000-08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05" name="Picture 34" descr="LogoOnLight">
          <a:extLst>
            <a:ext uri="{FF2B5EF4-FFF2-40B4-BE49-F238E27FC236}">
              <a16:creationId xmlns:a16="http://schemas.microsoft.com/office/drawing/2014/main" id="{00000000-0008-0000-08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06" name="Picture 34" descr="LogoOnLight">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07" name="Picture 34" descr="LogoOnLight">
          <a:extLst>
            <a:ext uri="{FF2B5EF4-FFF2-40B4-BE49-F238E27FC236}">
              <a16:creationId xmlns:a16="http://schemas.microsoft.com/office/drawing/2014/main" id="{00000000-0008-0000-08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08" name="Picture 34" descr="LogoOnLight">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220</xdr:row>
      <xdr:rowOff>0</xdr:rowOff>
    </xdr:from>
    <xdr:ext cx="0" cy="552450"/>
    <xdr:pic>
      <xdr:nvPicPr>
        <xdr:cNvPr id="109" name="Picture 34" descr="LogoOnLight">
          <a:extLst>
            <a:ext uri="{FF2B5EF4-FFF2-40B4-BE49-F238E27FC236}">
              <a16:creationId xmlns:a16="http://schemas.microsoft.com/office/drawing/2014/main" id="{00000000-0008-0000-08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85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10" name="Picture 34" descr="LogoOnLight">
          <a:extLst>
            <a:ext uri="{FF2B5EF4-FFF2-40B4-BE49-F238E27FC236}">
              <a16:creationId xmlns:a16="http://schemas.microsoft.com/office/drawing/2014/main" id="{00000000-0008-0000-08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11" name="Picture 34" descr="LogoOnLight">
          <a:extLst>
            <a:ext uri="{FF2B5EF4-FFF2-40B4-BE49-F238E27FC236}">
              <a16:creationId xmlns:a16="http://schemas.microsoft.com/office/drawing/2014/main" id="{00000000-0008-0000-08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12" name="Picture 34" descr="LogoOnLight">
          <a:extLst>
            <a:ext uri="{FF2B5EF4-FFF2-40B4-BE49-F238E27FC236}">
              <a16:creationId xmlns:a16="http://schemas.microsoft.com/office/drawing/2014/main" id="{00000000-0008-0000-08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13" name="Picture 34" descr="LogoOnLight">
          <a:extLst>
            <a:ext uri="{FF2B5EF4-FFF2-40B4-BE49-F238E27FC236}">
              <a16:creationId xmlns:a16="http://schemas.microsoft.com/office/drawing/2014/main" id="{00000000-0008-0000-08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14" name="Picture 34" descr="LogoOnLight">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15" name="Picture 34" descr="LogoOnLight">
          <a:extLst>
            <a:ext uri="{FF2B5EF4-FFF2-40B4-BE49-F238E27FC236}">
              <a16:creationId xmlns:a16="http://schemas.microsoft.com/office/drawing/2014/main" id="{00000000-0008-0000-08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16" name="Picture 34" descr="LogoOnLight">
          <a:extLst>
            <a:ext uri="{FF2B5EF4-FFF2-40B4-BE49-F238E27FC236}">
              <a16:creationId xmlns:a16="http://schemas.microsoft.com/office/drawing/2014/main" id="{00000000-0008-0000-08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220</xdr:row>
      <xdr:rowOff>0</xdr:rowOff>
    </xdr:from>
    <xdr:ext cx="0" cy="552450"/>
    <xdr:pic>
      <xdr:nvPicPr>
        <xdr:cNvPr id="117" name="Picture 34" descr="LogoOnLight">
          <a:extLst>
            <a:ext uri="{FF2B5EF4-FFF2-40B4-BE49-F238E27FC236}">
              <a16:creationId xmlns:a16="http://schemas.microsoft.com/office/drawing/2014/main" id="{00000000-0008-0000-08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63675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220980</xdr:colOff>
      <xdr:row>10</xdr:row>
      <xdr:rowOff>38100</xdr:rowOff>
    </xdr:from>
    <xdr:to>
      <xdr:col>2</xdr:col>
      <xdr:colOff>263100</xdr:colOff>
      <xdr:row>10</xdr:row>
      <xdr:rowOff>795877</xdr:rowOff>
    </xdr:to>
    <xdr:pic>
      <xdr:nvPicPr>
        <xdr:cNvPr id="124" name="Рисунок 123">
          <a:extLst>
            <a:ext uri="{FF2B5EF4-FFF2-40B4-BE49-F238E27FC236}">
              <a16:creationId xmlns:a16="http://schemas.microsoft.com/office/drawing/2014/main" id="{00000000-0008-0000-0800-00007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 y="3810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41</xdr:row>
      <xdr:rowOff>38100</xdr:rowOff>
    </xdr:from>
    <xdr:to>
      <xdr:col>2</xdr:col>
      <xdr:colOff>141180</xdr:colOff>
      <xdr:row>41</xdr:row>
      <xdr:rowOff>795877</xdr:rowOff>
    </xdr:to>
    <xdr:pic>
      <xdr:nvPicPr>
        <xdr:cNvPr id="125" name="Рисунок 124">
          <a:extLst>
            <a:ext uri="{FF2B5EF4-FFF2-40B4-BE49-F238E27FC236}">
              <a16:creationId xmlns:a16="http://schemas.microsoft.com/office/drawing/2014/main" id="{00000000-0008-0000-0800-00007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289560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91440</xdr:colOff>
      <xdr:row>50</xdr:row>
      <xdr:rowOff>137160</xdr:rowOff>
    </xdr:from>
    <xdr:to>
      <xdr:col>2</xdr:col>
      <xdr:colOff>133560</xdr:colOff>
      <xdr:row>52</xdr:row>
      <xdr:rowOff>574897</xdr:rowOff>
    </xdr:to>
    <xdr:pic>
      <xdr:nvPicPr>
        <xdr:cNvPr id="126" name="Рисунок 125">
          <a:extLst>
            <a:ext uri="{FF2B5EF4-FFF2-40B4-BE49-F238E27FC236}">
              <a16:creationId xmlns:a16="http://schemas.microsoft.com/office/drawing/2014/main" id="{00000000-0008-0000-0800-00007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440" y="585216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243840</xdr:colOff>
      <xdr:row>58</xdr:row>
      <xdr:rowOff>76200</xdr:rowOff>
    </xdr:from>
    <xdr:to>
      <xdr:col>2</xdr:col>
      <xdr:colOff>285960</xdr:colOff>
      <xdr:row>58</xdr:row>
      <xdr:rowOff>833977</xdr:rowOff>
    </xdr:to>
    <xdr:pic>
      <xdr:nvPicPr>
        <xdr:cNvPr id="127" name="Рисунок 126">
          <a:extLst>
            <a:ext uri="{FF2B5EF4-FFF2-40B4-BE49-F238E27FC236}">
              <a16:creationId xmlns:a16="http://schemas.microsoft.com/office/drawing/2014/main" id="{00000000-0008-0000-0800-00007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3840" y="829056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137160</xdr:colOff>
      <xdr:row>199</xdr:row>
      <xdr:rowOff>76200</xdr:rowOff>
    </xdr:from>
    <xdr:to>
      <xdr:col>2</xdr:col>
      <xdr:colOff>179280</xdr:colOff>
      <xdr:row>199</xdr:row>
      <xdr:rowOff>833977</xdr:rowOff>
    </xdr:to>
    <xdr:pic>
      <xdr:nvPicPr>
        <xdr:cNvPr id="128" name="Рисунок 127">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7160" y="1126998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129540</xdr:colOff>
      <xdr:row>209</xdr:row>
      <xdr:rowOff>53340</xdr:rowOff>
    </xdr:from>
    <xdr:to>
      <xdr:col>2</xdr:col>
      <xdr:colOff>171660</xdr:colOff>
      <xdr:row>209</xdr:row>
      <xdr:rowOff>811117</xdr:rowOff>
    </xdr:to>
    <xdr:pic>
      <xdr:nvPicPr>
        <xdr:cNvPr id="129" name="Рисунок 128">
          <a:extLst>
            <a:ext uri="{FF2B5EF4-FFF2-40B4-BE49-F238E27FC236}">
              <a16:creationId xmlns:a16="http://schemas.microsoft.com/office/drawing/2014/main" id="{00000000-0008-0000-0800-00008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540" y="14218920"/>
          <a:ext cx="1368000" cy="75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tabSelected="1" zoomScale="112" zoomScaleNormal="112" workbookViewId="0">
      <selection activeCell="A54" sqref="A54:XFD56"/>
    </sheetView>
  </sheetViews>
  <sheetFormatPr defaultColWidth="0" defaultRowHeight="0" customHeight="1" zeroHeight="1"/>
  <cols>
    <col min="1" max="1" width="0.90625" style="20" customWidth="1"/>
    <col min="2" max="2" width="87.453125" style="43" customWidth="1"/>
    <col min="3" max="3" width="0.36328125" style="20" hidden="1" customWidth="1"/>
    <col min="4" max="8" width="0" style="20" hidden="1" customWidth="1"/>
    <col min="9" max="16384" width="9.08984375" style="20" hidden="1"/>
  </cols>
  <sheetData>
    <row r="1" spans="1:3" ht="54.75" customHeight="1" thickBot="1">
      <c r="A1" s="18"/>
      <c r="B1" s="47"/>
      <c r="C1" s="47"/>
    </row>
    <row r="2" spans="1:3" s="22" customFormat="1" ht="20">
      <c r="A2" s="21"/>
      <c r="B2" s="179"/>
      <c r="C2" s="179"/>
    </row>
    <row r="3" spans="1:3" ht="15.5" hidden="1">
      <c r="B3" s="45"/>
      <c r="C3" s="46"/>
    </row>
    <row r="4" spans="1:3" ht="15.5" hidden="1">
      <c r="B4" s="45"/>
      <c r="C4" s="46"/>
    </row>
    <row r="5" spans="1:3" ht="15.5" hidden="1">
      <c r="B5" s="45"/>
      <c r="C5" s="46"/>
    </row>
    <row r="6" spans="1:3" ht="15.5" hidden="1">
      <c r="B6" s="45"/>
      <c r="C6" s="46"/>
    </row>
    <row r="7" spans="1:3" ht="15.5" hidden="1">
      <c r="B7" s="45"/>
      <c r="C7" s="46"/>
    </row>
    <row r="8" spans="1:3" ht="15.5" hidden="1">
      <c r="B8" s="45"/>
      <c r="C8" s="46"/>
    </row>
    <row r="9" spans="1:3" ht="15.5" hidden="1">
      <c r="B9" s="45"/>
      <c r="C9" s="46"/>
    </row>
    <row r="10" spans="1:3" ht="15.5" hidden="1">
      <c r="B10" s="45"/>
      <c r="C10" s="46"/>
    </row>
    <row r="11" spans="1:3" ht="15.5" hidden="1">
      <c r="B11" s="45"/>
      <c r="C11" s="46"/>
    </row>
    <row r="12" spans="1:3" ht="15.5" hidden="1">
      <c r="B12" s="45"/>
      <c r="C12" s="46"/>
    </row>
    <row r="13" spans="1:3" ht="15.5" hidden="1">
      <c r="B13" s="45"/>
      <c r="C13" s="46"/>
    </row>
    <row r="14" spans="1:3" ht="15.5" hidden="1">
      <c r="B14" s="45"/>
      <c r="C14" s="46"/>
    </row>
    <row r="15" spans="1:3" ht="15.5" hidden="1">
      <c r="B15" s="45"/>
      <c r="C15" s="46"/>
    </row>
    <row r="16" spans="1:3" ht="15.5" hidden="1">
      <c r="B16" s="45"/>
      <c r="C16" s="46"/>
    </row>
    <row r="17" spans="2:3" ht="15.5" hidden="1">
      <c r="B17" s="45"/>
      <c r="C17" s="46"/>
    </row>
    <row r="18" spans="2:3" ht="15.5" hidden="1">
      <c r="B18" s="45"/>
      <c r="C18" s="46"/>
    </row>
    <row r="19" spans="2:3" ht="15.5" hidden="1">
      <c r="B19" s="45"/>
      <c r="C19" s="46"/>
    </row>
    <row r="20" spans="2:3" ht="15.5" hidden="1">
      <c r="B20" s="45"/>
      <c r="C20" s="46"/>
    </row>
    <row r="21" spans="2:3" ht="15.5" hidden="1">
      <c r="B21" s="45"/>
      <c r="C21" s="46"/>
    </row>
    <row r="22" spans="2:3" ht="15.5" hidden="1">
      <c r="B22" s="45"/>
      <c r="C22" s="46"/>
    </row>
    <row r="23" spans="2:3" ht="15.5" hidden="1">
      <c r="B23" s="45"/>
      <c r="C23" s="46"/>
    </row>
    <row r="24" spans="2:3" ht="15.5" hidden="1">
      <c r="B24" s="45"/>
      <c r="C24" s="46"/>
    </row>
    <row r="25" spans="2:3" ht="15.5" hidden="1">
      <c r="B25" s="45"/>
      <c r="C25" s="46"/>
    </row>
    <row r="26" spans="2:3" ht="15.5" hidden="1">
      <c r="B26" s="45"/>
      <c r="C26" s="46"/>
    </row>
    <row r="27" spans="2:3" ht="15.5" hidden="1">
      <c r="B27" s="45"/>
      <c r="C27" s="46"/>
    </row>
    <row r="28" spans="2:3" ht="15.5" hidden="1">
      <c r="B28" s="45"/>
      <c r="C28" s="46"/>
    </row>
    <row r="29" spans="2:3" ht="15.5" hidden="1">
      <c r="B29" s="45"/>
      <c r="C29" s="46"/>
    </row>
    <row r="30" spans="2:3" ht="15.5" hidden="1">
      <c r="B30" s="45"/>
      <c r="C30" s="46"/>
    </row>
    <row r="31" spans="2:3" ht="15.5" hidden="1">
      <c r="B31" s="45"/>
      <c r="C31" s="46"/>
    </row>
    <row r="32" spans="2:3" ht="15.5" hidden="1">
      <c r="B32" s="45"/>
      <c r="C32" s="46"/>
    </row>
    <row r="33" spans="2:3" ht="15.5" hidden="1">
      <c r="B33" s="45"/>
      <c r="C33" s="46"/>
    </row>
    <row r="34" spans="2:3" ht="15.5" hidden="1">
      <c r="B34" s="45"/>
      <c r="C34" s="46"/>
    </row>
    <row r="35" spans="2:3" ht="15.5" hidden="1">
      <c r="B35" s="45"/>
      <c r="C35" s="46"/>
    </row>
    <row r="36" spans="2:3" ht="15.5" hidden="1">
      <c r="B36" s="45"/>
      <c r="C36" s="46"/>
    </row>
    <row r="37" spans="2:3" ht="15.5" hidden="1">
      <c r="B37" s="45"/>
      <c r="C37" s="46"/>
    </row>
    <row r="38" spans="2:3" ht="15.5" hidden="1">
      <c r="B38" s="45"/>
      <c r="C38" s="46"/>
    </row>
    <row r="39" spans="2:3" ht="15.5" hidden="1">
      <c r="B39" s="45"/>
      <c r="C39" s="46"/>
    </row>
    <row r="40" spans="2:3" ht="15.5" hidden="1">
      <c r="B40" s="45"/>
      <c r="C40" s="46"/>
    </row>
    <row r="41" spans="2:3" ht="15.5" hidden="1">
      <c r="B41" s="45"/>
      <c r="C41" s="46"/>
    </row>
    <row r="42" spans="2:3" ht="15.5" hidden="1">
      <c r="B42" s="45"/>
      <c r="C42" s="46"/>
    </row>
    <row r="43" spans="2:3" ht="15.5" hidden="1">
      <c r="B43" s="45"/>
      <c r="C43" s="46"/>
    </row>
    <row r="44" spans="2:3" ht="15.5" hidden="1">
      <c r="B44" s="45"/>
      <c r="C44" s="46"/>
    </row>
    <row r="45" spans="2:3" ht="15.5" hidden="1">
      <c r="B45" s="45"/>
      <c r="C45" s="46"/>
    </row>
    <row r="46" spans="2:3" ht="15.5" hidden="1">
      <c r="B46" s="45"/>
      <c r="C46" s="46"/>
    </row>
    <row r="47" spans="2:3" ht="15.5" hidden="1">
      <c r="B47" s="45"/>
      <c r="C47" s="46"/>
    </row>
    <row r="48" spans="2:3" ht="15.5" hidden="1">
      <c r="B48" s="45"/>
      <c r="C48" s="46"/>
    </row>
    <row r="49" spans="2:3" ht="15.5" hidden="1">
      <c r="B49" s="45"/>
      <c r="C49" s="46"/>
    </row>
    <row r="50" spans="2:3" ht="15.5">
      <c r="B50" s="45"/>
      <c r="C50" s="46"/>
    </row>
    <row r="51" spans="2:3" ht="15.5">
      <c r="B51" s="45"/>
      <c r="C51" s="46"/>
    </row>
    <row r="52" spans="2:3" ht="15.5">
      <c r="B52" s="45"/>
      <c r="C52" s="46"/>
    </row>
    <row r="53" spans="2:3" ht="15.5">
      <c r="B53" s="45"/>
      <c r="C53" s="46"/>
    </row>
    <row r="54" spans="2:3" ht="15.5">
      <c r="B54" s="45"/>
      <c r="C54" s="46"/>
    </row>
    <row r="55" spans="2:3" ht="15.5">
      <c r="B55" s="45"/>
      <c r="C55" s="46"/>
    </row>
    <row r="56" spans="2:3" ht="15.5">
      <c r="B56" s="45"/>
      <c r="C56" s="46"/>
    </row>
    <row r="57" spans="2:3" ht="15.5">
      <c r="B57" s="45"/>
      <c r="C57" s="46"/>
    </row>
    <row r="58" spans="2:3" ht="15.5">
      <c r="B58" s="45"/>
      <c r="C58" s="46"/>
    </row>
    <row r="59" spans="2:3" ht="15.5">
      <c r="B59" s="45"/>
      <c r="C59" s="46"/>
    </row>
    <row r="60" spans="2:3" ht="15.5">
      <c r="B60" s="45"/>
      <c r="C60" s="46"/>
    </row>
    <row r="61" spans="2:3" ht="15.5">
      <c r="B61" s="45"/>
      <c r="C61" s="46"/>
    </row>
    <row r="62" spans="2:3" ht="15.5">
      <c r="B62" s="45"/>
      <c r="C62" s="46"/>
    </row>
    <row r="63" spans="2:3" ht="15.5">
      <c r="B63" s="45"/>
      <c r="C63" s="46"/>
    </row>
    <row r="64" spans="2:3" ht="15" customHeight="1">
      <c r="B64" s="158"/>
      <c r="C64" s="158"/>
    </row>
    <row r="65" spans="2:3" ht="43.25" customHeight="1">
      <c r="B65" s="178"/>
      <c r="C65" s="178"/>
    </row>
    <row r="66" spans="2:3" ht="15" customHeight="1">
      <c r="B66" s="45"/>
      <c r="C66" s="46"/>
    </row>
    <row r="67" spans="2:3" ht="15" customHeight="1">
      <c r="B67" s="177"/>
      <c r="C67" s="177"/>
    </row>
    <row r="68" spans="2:3" ht="32" customHeight="1">
      <c r="B68" s="178"/>
      <c r="C68" s="178"/>
    </row>
    <row r="69" spans="2:3" ht="15" customHeight="1"/>
    <row r="70" spans="2:3" ht="15" customHeight="1"/>
    <row r="71" spans="2:3" ht="15" customHeight="1"/>
    <row r="72" spans="2:3" ht="15" customHeight="1"/>
    <row r="73" spans="2:3" ht="15" customHeight="1"/>
    <row r="74" spans="2:3" ht="15" customHeight="1"/>
    <row r="75" spans="2:3" ht="15" customHeight="1"/>
    <row r="76" spans="2:3" ht="15" customHeight="1"/>
    <row r="77" spans="2:3" ht="15" customHeight="1"/>
    <row r="78" spans="2:3" ht="15" customHeight="1"/>
    <row r="79" spans="2:3" ht="11.4" customHeight="1"/>
    <row r="80" spans="2:3" ht="15" hidden="1" customHeight="1"/>
    <row r="81" ht="6.65" hidden="1" customHeight="1"/>
    <row r="82" ht="15" hidden="1" customHeight="1"/>
    <row r="83" ht="15" hidden="1" customHeight="1"/>
    <row r="84" ht="6.65" hidden="1" customHeight="1"/>
    <row r="85" ht="7.2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sheetData>
  <sheetProtection algorithmName="SHA-512" hashValue="McjXRIgS9C8zzl1s5GRCuI2ZGXX/lA4LFZ55nkVstZ0NhDn5mo88lLoBR3WBUQsKvkHsirsYy4rCDh+V2/qI9A==" saltValue="mdTj+Lhh1jkJE0UnbRrwLg==" spinCount="100000" sheet="1" formatCells="0" formatColumns="0" formatRows="0" insertColumns="0" insertRows="0" deleteColumns="0" deleteRows="0"/>
  <mergeCells count="4">
    <mergeCell ref="B67:C67"/>
    <mergeCell ref="B68:C68"/>
    <mergeCell ref="B65:C65"/>
    <mergeCell ref="B2:C2"/>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workbookViewId="0">
      <selection activeCell="A20" sqref="A20:XFD54"/>
    </sheetView>
  </sheetViews>
  <sheetFormatPr defaultColWidth="0" defaultRowHeight="15" customHeight="1" zeroHeight="1"/>
  <cols>
    <col min="1" max="1" width="0.90625" style="20" customWidth="1"/>
    <col min="2" max="2" width="19.453125" style="20" customWidth="1"/>
    <col min="3" max="4" width="70.36328125" style="20" customWidth="1"/>
    <col min="5" max="5" width="0.90625" style="20" customWidth="1"/>
    <col min="6" max="8" width="0" style="20" hidden="1" customWidth="1"/>
    <col min="9" max="16384" width="9.08984375" style="20" hidden="1"/>
  </cols>
  <sheetData>
    <row r="1" spans="1:5" ht="61.25" customHeight="1" thickBot="1">
      <c r="A1" s="18"/>
      <c r="B1" s="399" t="s">
        <v>102</v>
      </c>
      <c r="C1" s="399"/>
      <c r="D1" s="399"/>
      <c r="E1" s="19" t="s">
        <v>0</v>
      </c>
    </row>
    <row r="2" spans="1:5" s="22" customFormat="1" ht="31.25" customHeight="1">
      <c r="A2" s="21"/>
      <c r="B2" s="400" t="s">
        <v>33</v>
      </c>
      <c r="C2" s="401"/>
      <c r="D2" s="401"/>
      <c r="E2" s="21"/>
    </row>
    <row r="3" spans="1:5" s="25" customFormat="1" ht="26" customHeight="1">
      <c r="A3" s="24"/>
      <c r="B3" s="396" t="s">
        <v>32</v>
      </c>
      <c r="C3" s="402"/>
      <c r="D3" s="402"/>
    </row>
    <row r="4" spans="1:5" s="36" customFormat="1" ht="20" customHeight="1">
      <c r="A4" s="35"/>
      <c r="B4" s="397" t="s">
        <v>34</v>
      </c>
      <c r="C4" s="403"/>
      <c r="D4" s="403"/>
      <c r="E4" s="35"/>
    </row>
    <row r="5" spans="1:5" s="36" customFormat="1" ht="222" customHeight="1">
      <c r="A5" s="35"/>
      <c r="B5" s="34"/>
      <c r="C5" s="404" t="s">
        <v>158</v>
      </c>
      <c r="D5" s="404"/>
      <c r="E5" s="35"/>
    </row>
    <row r="6" spans="1:5" s="36" customFormat="1" ht="11" customHeight="1">
      <c r="A6" s="35"/>
      <c r="B6" s="34"/>
      <c r="C6" s="160"/>
      <c r="D6" s="160"/>
      <c r="E6" s="35"/>
    </row>
    <row r="7" spans="1:5" s="36" customFormat="1" ht="17" customHeight="1">
      <c r="A7" s="35"/>
      <c r="B7" s="34"/>
      <c r="C7" s="66" t="s">
        <v>42</v>
      </c>
      <c r="D7" s="65"/>
      <c r="E7" s="35"/>
    </row>
    <row r="8" spans="1:5" ht="15" customHeight="1"/>
    <row r="9" spans="1:5" s="25" customFormat="1" ht="26" customHeight="1">
      <c r="A9" s="24"/>
      <c r="B9" s="396" t="s">
        <v>39</v>
      </c>
      <c r="C9" s="396"/>
      <c r="D9" s="396"/>
    </row>
    <row r="10" spans="1:5" s="36" customFormat="1" ht="20" customHeight="1">
      <c r="A10" s="35"/>
      <c r="B10" s="397" t="s">
        <v>40</v>
      </c>
      <c r="C10" s="397"/>
      <c r="D10" s="397"/>
      <c r="E10" s="35"/>
    </row>
    <row r="11" spans="1:5" s="36" customFormat="1" ht="32" customHeight="1">
      <c r="A11" s="35"/>
      <c r="B11" s="34"/>
      <c r="C11" s="395" t="s">
        <v>159</v>
      </c>
      <c r="D11" s="395"/>
      <c r="E11" s="35"/>
    </row>
    <row r="12" spans="1:5" s="36" customFormat="1" ht="11" customHeight="1">
      <c r="A12" s="35"/>
      <c r="B12" s="34"/>
      <c r="C12" s="159"/>
      <c r="D12" s="159"/>
      <c r="E12" s="35"/>
    </row>
    <row r="13" spans="1:5" s="36" customFormat="1" ht="17" customHeight="1">
      <c r="A13" s="35"/>
      <c r="B13" s="34"/>
      <c r="C13" s="66" t="s">
        <v>42</v>
      </c>
      <c r="D13" s="65"/>
      <c r="E13" s="35"/>
    </row>
    <row r="14" spans="1:5" s="26" customFormat="1" ht="11" customHeight="1">
      <c r="A14" s="35"/>
      <c r="B14" s="398"/>
      <c r="C14" s="398"/>
      <c r="D14" s="398"/>
      <c r="E14" s="35"/>
    </row>
    <row r="15" spans="1:5" s="25" customFormat="1" ht="26" customHeight="1">
      <c r="A15" s="24"/>
      <c r="B15" s="396" t="s">
        <v>41</v>
      </c>
      <c r="C15" s="396"/>
      <c r="D15" s="396"/>
    </row>
    <row r="16" spans="1:5" s="36" customFormat="1" ht="20" customHeight="1">
      <c r="A16" s="35"/>
      <c r="B16" s="397" t="s">
        <v>31</v>
      </c>
      <c r="C16" s="397"/>
      <c r="D16" s="397"/>
      <c r="E16" s="35"/>
    </row>
    <row r="17" spans="1:5" s="36" customFormat="1" ht="84.75" customHeight="1">
      <c r="A17" s="35"/>
      <c r="B17" s="34"/>
      <c r="C17" s="395" t="s">
        <v>160</v>
      </c>
      <c r="D17" s="395"/>
      <c r="E17" s="35"/>
    </row>
    <row r="18" spans="1:5" s="36" customFormat="1" ht="11" customHeight="1">
      <c r="A18" s="35"/>
      <c r="B18" s="34"/>
      <c r="C18" s="159"/>
      <c r="D18" s="159"/>
      <c r="E18" s="35"/>
    </row>
    <row r="19" spans="1:5" s="36" customFormat="1" ht="17" customHeight="1">
      <c r="A19" s="35"/>
      <c r="B19" s="34"/>
      <c r="C19" s="66" t="s">
        <v>42</v>
      </c>
      <c r="D19" s="65"/>
      <c r="E19" s="35"/>
    </row>
    <row r="20" spans="1:5" ht="15" hidden="1" customHeight="1"/>
    <row r="21" spans="1:5" ht="15" hidden="1" customHeight="1"/>
    <row r="22" spans="1:5" ht="15" hidden="1" customHeight="1"/>
    <row r="23" spans="1:5" ht="15" hidden="1" customHeight="1"/>
    <row r="24" spans="1:5" ht="15" hidden="1" customHeight="1"/>
    <row r="25" spans="1:5" ht="15" hidden="1" customHeight="1"/>
    <row r="26" spans="1:5" ht="15" hidden="1" customHeight="1"/>
    <row r="27" spans="1:5" ht="15" hidden="1" customHeight="1"/>
    <row r="28" spans="1:5" ht="15" hidden="1" customHeight="1"/>
    <row r="29" spans="1:5" ht="15" hidden="1" customHeight="1"/>
    <row r="30" spans="1:5" ht="15" hidden="1" customHeight="1"/>
    <row r="31" spans="1:5" ht="15" hidden="1" customHeight="1"/>
    <row r="32" spans="1:5"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sheetData>
  <sheetProtection algorithmName="SHA-512" hashValue="BwJ4XItAfEJ2DdoAhucrsV+6ASp6rBinlaCPf7dS3wH33kTv4ZE4SFTIJlpVLfJWIyW7TvxlfmedYjFwVgE/xA==" saltValue="Q8+c47Y7DJj2x18n4HA1gg==" spinCount="100000" sheet="1" objects="1" scenarios="1"/>
  <mergeCells count="12">
    <mergeCell ref="B1:D1"/>
    <mergeCell ref="B2:D2"/>
    <mergeCell ref="B3:D3"/>
    <mergeCell ref="B4:D4"/>
    <mergeCell ref="C5:D5"/>
    <mergeCell ref="C17:D17"/>
    <mergeCell ref="C11:D11"/>
    <mergeCell ref="B9:D9"/>
    <mergeCell ref="B10:D10"/>
    <mergeCell ref="B14:D14"/>
    <mergeCell ref="B15:D15"/>
    <mergeCell ref="B16:D16"/>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
  <sheetViews>
    <sheetView zoomScaleNormal="100" workbookViewId="0">
      <selection activeCell="B16" sqref="B16:C16"/>
    </sheetView>
  </sheetViews>
  <sheetFormatPr defaultColWidth="0" defaultRowHeight="15.5" zeroHeight="1"/>
  <cols>
    <col min="1" max="1" width="0.90625" style="20" customWidth="1"/>
    <col min="2" max="2" width="13.6328125" style="20" customWidth="1"/>
    <col min="3" max="3" width="144.6328125" style="43" customWidth="1"/>
    <col min="4" max="4" width="0.90625" style="20" customWidth="1"/>
    <col min="5" max="8" width="0" style="20" hidden="1" customWidth="1"/>
    <col min="9" max="16384" width="9.08984375" style="20" hidden="1"/>
  </cols>
  <sheetData>
    <row r="1" spans="1:4" ht="64.25" customHeight="1">
      <c r="A1" s="18"/>
      <c r="B1" s="186" t="s">
        <v>100</v>
      </c>
      <c r="C1" s="186"/>
      <c r="D1" s="186"/>
    </row>
    <row r="2" spans="1:4" ht="5" customHeight="1" thickBot="1">
      <c r="A2" s="18"/>
      <c r="B2" s="175"/>
      <c r="C2" s="175"/>
      <c r="D2" s="174"/>
    </row>
    <row r="3" spans="1:4" s="22" customFormat="1">
      <c r="A3" s="21"/>
      <c r="B3" s="187"/>
      <c r="C3" s="187"/>
      <c r="D3" s="161"/>
    </row>
    <row r="4" spans="1:4" ht="20">
      <c r="B4" s="188" t="s">
        <v>67</v>
      </c>
      <c r="C4" s="189"/>
      <c r="D4" s="162"/>
    </row>
    <row r="5" spans="1:4" s="22" customFormat="1" ht="11" customHeight="1">
      <c r="A5" s="21"/>
      <c r="B5" s="187"/>
      <c r="C5" s="187"/>
      <c r="D5" s="161"/>
    </row>
    <row r="6" spans="1:4" s="41" customFormat="1" ht="2" customHeight="1" thickBot="1">
      <c r="B6" s="163"/>
      <c r="C6" s="42" t="s">
        <v>19</v>
      </c>
      <c r="D6" s="164"/>
    </row>
    <row r="7" spans="1:4" ht="1.25" customHeight="1" thickBot="1">
      <c r="B7" s="165"/>
      <c r="C7" s="27"/>
      <c r="D7" s="162"/>
    </row>
    <row r="8" spans="1:4" s="23" customFormat="1" ht="28" customHeight="1">
      <c r="B8" s="182" t="s">
        <v>138</v>
      </c>
      <c r="C8" s="183"/>
      <c r="D8" s="166"/>
    </row>
    <row r="9" spans="1:4">
      <c r="B9" s="167"/>
      <c r="C9" s="172" t="s">
        <v>161</v>
      </c>
      <c r="D9" s="162"/>
    </row>
    <row r="10" spans="1:4">
      <c r="B10" s="167"/>
      <c r="C10" s="172" t="s">
        <v>134</v>
      </c>
      <c r="D10" s="162"/>
    </row>
    <row r="11" spans="1:4">
      <c r="B11" s="167"/>
      <c r="C11" s="172" t="s">
        <v>135</v>
      </c>
      <c r="D11" s="162"/>
    </row>
    <row r="12" spans="1:4" ht="30" customHeight="1">
      <c r="B12" s="167"/>
      <c r="C12" s="172" t="s">
        <v>136</v>
      </c>
      <c r="D12" s="162"/>
    </row>
    <row r="13" spans="1:4">
      <c r="B13" s="167"/>
      <c r="C13" s="172" t="s">
        <v>71</v>
      </c>
      <c r="D13" s="162"/>
    </row>
    <row r="14" spans="1:4">
      <c r="B14" s="167"/>
      <c r="C14" s="172" t="s">
        <v>70</v>
      </c>
      <c r="D14" s="162"/>
    </row>
    <row r="15" spans="1:4" s="22" customFormat="1" ht="11" customHeight="1" thickBot="1">
      <c r="A15" s="21"/>
      <c r="B15" s="184"/>
      <c r="C15" s="185"/>
      <c r="D15" s="161"/>
    </row>
    <row r="16" spans="1:4" s="23" customFormat="1" ht="28" customHeight="1">
      <c r="B16" s="182" t="s">
        <v>137</v>
      </c>
      <c r="C16" s="183"/>
      <c r="D16" s="166"/>
    </row>
    <row r="17" spans="2:4">
      <c r="B17" s="167"/>
      <c r="C17" s="172" t="s">
        <v>78</v>
      </c>
      <c r="D17" s="162"/>
    </row>
    <row r="18" spans="2:4">
      <c r="B18" s="167"/>
      <c r="C18" s="172" t="s">
        <v>79</v>
      </c>
      <c r="D18" s="162"/>
    </row>
    <row r="19" spans="2:4">
      <c r="B19" s="167"/>
      <c r="C19" s="172" t="s">
        <v>80</v>
      </c>
      <c r="D19" s="162"/>
    </row>
    <row r="20" spans="2:4">
      <c r="B20" s="167"/>
      <c r="C20" s="172" t="s">
        <v>81</v>
      </c>
      <c r="D20" s="162"/>
    </row>
    <row r="21" spans="2:4">
      <c r="B21" s="167"/>
      <c r="C21" s="172" t="s">
        <v>82</v>
      </c>
      <c r="D21" s="162"/>
    </row>
    <row r="22" spans="2:4" ht="11" customHeight="1" thickBot="1">
      <c r="B22" s="168"/>
      <c r="C22" s="172"/>
      <c r="D22" s="162"/>
    </row>
    <row r="23" spans="2:4" s="23" customFormat="1" ht="28" customHeight="1">
      <c r="B23" s="180" t="s">
        <v>139</v>
      </c>
      <c r="C23" s="181"/>
      <c r="D23" s="166"/>
    </row>
    <row r="24" spans="2:4">
      <c r="B24" s="167"/>
      <c r="C24" s="172" t="s">
        <v>91</v>
      </c>
      <c r="D24" s="162"/>
    </row>
    <row r="25" spans="2:4">
      <c r="B25" s="167"/>
      <c r="C25" s="172" t="s">
        <v>93</v>
      </c>
      <c r="D25" s="162"/>
    </row>
    <row r="26" spans="2:4">
      <c r="B26" s="167"/>
      <c r="C26" s="172" t="s">
        <v>92</v>
      </c>
      <c r="D26" s="162"/>
    </row>
    <row r="27" spans="2:4">
      <c r="B27" s="167"/>
      <c r="C27" s="172" t="s">
        <v>94</v>
      </c>
      <c r="D27" s="162"/>
    </row>
    <row r="28" spans="2:4">
      <c r="B28" s="167"/>
      <c r="C28" s="172" t="s">
        <v>95</v>
      </c>
      <c r="D28" s="162"/>
    </row>
    <row r="29" spans="2:4" s="40" customFormat="1" ht="15.75" customHeight="1">
      <c r="B29" s="167"/>
      <c r="C29" s="172" t="s">
        <v>88</v>
      </c>
      <c r="D29" s="169"/>
    </row>
    <row r="30" spans="2:4" s="40" customFormat="1" ht="11" customHeight="1" thickBot="1">
      <c r="B30" s="168"/>
      <c r="C30" s="172"/>
      <c r="D30" s="169"/>
    </row>
    <row r="31" spans="2:4" s="23" customFormat="1" ht="28" customHeight="1">
      <c r="B31" s="180" t="s">
        <v>140</v>
      </c>
      <c r="C31" s="181"/>
      <c r="D31" s="166"/>
    </row>
    <row r="32" spans="2:4">
      <c r="B32" s="167"/>
      <c r="C32" s="172" t="s">
        <v>84</v>
      </c>
      <c r="D32" s="162"/>
    </row>
    <row r="33" spans="2:4" s="40" customFormat="1" ht="15" customHeight="1">
      <c r="B33" s="167"/>
      <c r="C33" s="172" t="s">
        <v>87</v>
      </c>
      <c r="D33" s="169"/>
    </row>
    <row r="34" spans="2:4" s="40" customFormat="1" ht="15" customHeight="1">
      <c r="B34" s="167"/>
      <c r="C34" s="172" t="s">
        <v>20</v>
      </c>
      <c r="D34" s="169"/>
    </row>
    <row r="35" spans="2:4" s="40" customFormat="1" ht="11" customHeight="1" thickBot="1">
      <c r="B35" s="168"/>
      <c r="C35" s="176"/>
      <c r="D35" s="169"/>
    </row>
    <row r="36" spans="2:4" s="23" customFormat="1" ht="28" customHeight="1">
      <c r="B36" s="180" t="s">
        <v>141</v>
      </c>
      <c r="C36" s="190"/>
      <c r="D36" s="166"/>
    </row>
    <row r="37" spans="2:4">
      <c r="B37" s="167"/>
      <c r="C37" s="172" t="s">
        <v>85</v>
      </c>
      <c r="D37" s="162"/>
    </row>
    <row r="38" spans="2:4">
      <c r="B38" s="167"/>
      <c r="C38" s="172" t="s">
        <v>98</v>
      </c>
      <c r="D38" s="162"/>
    </row>
    <row r="39" spans="2:4">
      <c r="B39" s="167"/>
      <c r="C39" s="172" t="s">
        <v>43</v>
      </c>
      <c r="D39" s="162"/>
    </row>
    <row r="40" spans="2:4" ht="11" customHeight="1" thickBot="1">
      <c r="B40" s="168"/>
      <c r="C40" s="176"/>
      <c r="D40" s="162"/>
    </row>
    <row r="41" spans="2:4" s="23" customFormat="1" ht="28" customHeight="1">
      <c r="B41" s="180" t="s">
        <v>142</v>
      </c>
      <c r="C41" s="190"/>
      <c r="D41" s="166"/>
    </row>
    <row r="42" spans="2:4" s="23" customFormat="1" ht="16" customHeight="1">
      <c r="B42" s="170"/>
      <c r="C42" s="172" t="s">
        <v>83</v>
      </c>
      <c r="D42" s="166"/>
    </row>
    <row r="43" spans="2:4">
      <c r="B43" s="167"/>
      <c r="C43" s="172" t="s">
        <v>86</v>
      </c>
      <c r="D43" s="162"/>
    </row>
    <row r="44" spans="2:4" ht="11" customHeight="1" thickBot="1">
      <c r="B44" s="168"/>
      <c r="C44" s="172"/>
      <c r="D44" s="162"/>
    </row>
    <row r="45" spans="2:4" s="23" customFormat="1" ht="28" customHeight="1">
      <c r="B45" s="180" t="s">
        <v>166</v>
      </c>
      <c r="C45" s="181"/>
      <c r="D45" s="166"/>
    </row>
    <row r="46" spans="2:4">
      <c r="B46" s="167"/>
      <c r="C46" s="172" t="s">
        <v>49</v>
      </c>
      <c r="D46" s="162"/>
    </row>
    <row r="47" spans="2:4">
      <c r="B47" s="167"/>
      <c r="C47" s="172" t="s">
        <v>68</v>
      </c>
      <c r="D47" s="162"/>
    </row>
    <row r="48" spans="2:4">
      <c r="B48" s="167"/>
      <c r="C48" s="172" t="s">
        <v>48</v>
      </c>
      <c r="D48" s="162"/>
    </row>
    <row r="49" spans="2:4">
      <c r="B49" s="167"/>
      <c r="C49" s="172" t="s">
        <v>14</v>
      </c>
      <c r="D49" s="162"/>
    </row>
    <row r="50" spans="2:4" ht="15.75" customHeight="1">
      <c r="B50" s="167"/>
      <c r="C50" s="172" t="s">
        <v>65</v>
      </c>
      <c r="D50" s="162"/>
    </row>
    <row r="51" spans="2:4" s="40" customFormat="1" ht="15.75" customHeight="1">
      <c r="B51" s="167"/>
      <c r="C51" s="172" t="s">
        <v>64</v>
      </c>
      <c r="D51" s="169"/>
    </row>
    <row r="52" spans="2:4" s="40" customFormat="1" ht="11" customHeight="1" thickBot="1">
      <c r="B52" s="168"/>
      <c r="C52" s="172"/>
      <c r="D52" s="169"/>
    </row>
    <row r="53" spans="2:4" s="23" customFormat="1" ht="28" customHeight="1">
      <c r="B53" s="180" t="s">
        <v>143</v>
      </c>
      <c r="C53" s="181"/>
      <c r="D53" s="166"/>
    </row>
    <row r="54" spans="2:4" s="40" customFormat="1" ht="14.4" customHeight="1">
      <c r="B54" s="167"/>
      <c r="C54" s="172" t="s">
        <v>129</v>
      </c>
      <c r="D54" s="169"/>
    </row>
    <row r="55" spans="2:4" s="40" customFormat="1" ht="14.4" customHeight="1">
      <c r="B55" s="167"/>
      <c r="C55" s="172" t="s">
        <v>132</v>
      </c>
      <c r="D55" s="169"/>
    </row>
    <row r="56" spans="2:4" s="40" customFormat="1" ht="14.4" customHeight="1">
      <c r="B56" s="167"/>
      <c r="C56" s="172" t="s">
        <v>130</v>
      </c>
      <c r="D56" s="169"/>
    </row>
    <row r="57" spans="2:4" s="40" customFormat="1" ht="14.4" customHeight="1">
      <c r="B57" s="167"/>
      <c r="C57" s="172" t="s">
        <v>131</v>
      </c>
      <c r="D57" s="169"/>
    </row>
    <row r="58" spans="2:4" s="40" customFormat="1" ht="14.4" customHeight="1">
      <c r="B58" s="167"/>
      <c r="C58" s="172" t="s">
        <v>133</v>
      </c>
      <c r="D58" s="169"/>
    </row>
    <row r="59" spans="2:4" s="40" customFormat="1" ht="11" customHeight="1">
      <c r="B59" s="167"/>
      <c r="C59" s="172"/>
      <c r="D59" s="169"/>
    </row>
    <row r="60" spans="2:4" s="40" customFormat="1" ht="14.4" customHeight="1">
      <c r="B60" s="167"/>
      <c r="C60" s="172" t="s">
        <v>60</v>
      </c>
      <c r="D60" s="169"/>
    </row>
    <row r="61" spans="2:4" s="40" customFormat="1" ht="11" customHeight="1">
      <c r="B61" s="167"/>
      <c r="C61" s="172"/>
      <c r="D61" s="169"/>
    </row>
    <row r="62" spans="2:4" s="40" customFormat="1" ht="14.4" customHeight="1">
      <c r="B62" s="167"/>
      <c r="C62" s="172" t="s">
        <v>163</v>
      </c>
      <c r="D62" s="169"/>
    </row>
    <row r="63" spans="2:4" s="40" customFormat="1" ht="14.4" customHeight="1">
      <c r="B63" s="167"/>
      <c r="C63" s="172" t="s">
        <v>164</v>
      </c>
      <c r="D63" s="169"/>
    </row>
    <row r="64" spans="2:4" s="40" customFormat="1" ht="14.4" customHeight="1">
      <c r="B64" s="167"/>
      <c r="C64" s="172" t="s">
        <v>165</v>
      </c>
      <c r="D64" s="169"/>
    </row>
    <row r="65" spans="2:4" s="40" customFormat="1" ht="14.4" customHeight="1">
      <c r="B65" s="167"/>
      <c r="C65" s="172" t="s">
        <v>162</v>
      </c>
      <c r="D65" s="169"/>
    </row>
    <row r="66" spans="2:4" ht="11" customHeight="1" thickBot="1">
      <c r="B66" s="171"/>
      <c r="C66" s="173"/>
      <c r="D66" s="22"/>
    </row>
    <row r="67" spans="2:4"/>
    <row r="68" spans="2:4"/>
    <row r="69" spans="2:4"/>
    <row r="70" spans="2:4"/>
    <row r="182"/>
    <row r="197"/>
    <row r="198"/>
    <row r="209"/>
    <row r="210"/>
    <row r="211"/>
    <row r="212"/>
    <row r="213"/>
    <row r="214"/>
    <row r="215"/>
    <row r="216"/>
    <row r="217"/>
  </sheetData>
  <sheetProtection algorithmName="SHA-512" hashValue="tONzhTHuS8beu7h24deCMoOZO2hFaIuJXvgapOPJFySL7larRyUtrhIokIwqtb3DAHFVQZvffRIn65w0RfIzqg==" saltValue="SAC0aCp3b5rhpgGHsQqiEA==" spinCount="100000" sheet="1" formatCells="0" formatColumns="0" formatRows="0" insertColumns="0" insertRows="0" deleteColumns="0" deleteRows="0"/>
  <mergeCells count="13">
    <mergeCell ref="B53:C53"/>
    <mergeCell ref="B8:C8"/>
    <mergeCell ref="B15:C15"/>
    <mergeCell ref="B16:C16"/>
    <mergeCell ref="B1:D1"/>
    <mergeCell ref="B3:C3"/>
    <mergeCell ref="B4:C4"/>
    <mergeCell ref="B5:C5"/>
    <mergeCell ref="B31:C31"/>
    <mergeCell ref="B45:C45"/>
    <mergeCell ref="B23:C23"/>
    <mergeCell ref="B36:C36"/>
    <mergeCell ref="B41:C41"/>
  </mergeCells>
  <hyperlinks>
    <hyperlink ref="C6" location="BOX!R1C1" tooltip="Box-версії" display="BOX!R1C1"/>
    <hyperlink ref="B8:C8" location="'Рішення для дому'!A1" display="Рішення для дому"/>
    <hyperlink ref="B16:C16" location="'ESET PROTECT'!A1" display="Пакетні рішення ESET для бізнесу"/>
    <hyperlink ref="B23:C23" location="'ESET PROTECT CLOUD'!A1" display="Компексні рішення для бізнесу з хмарною консоллю управління ESET PROTECT Cloud"/>
    <hyperlink ref="B31" location="'Одиничні продукти'!A1" display="Одиничні продукти для бізнесу"/>
    <hyperlink ref="B36" location="'Одиничні продукти'!A1" display="Одиничні продукти для бізнесу"/>
    <hyperlink ref="B36:C36" location="'Файлові сервери'!A1" display="Продукти для захисту файлових, термінальних та Microsoft SharePoint серверів"/>
    <hyperlink ref="B41" location="'Одиничні продукти'!A1" display="Одиничні продукти для бізнесу"/>
    <hyperlink ref="B41:C41" location="'Поштові сервери'!A1" display="Продукти для захисту поштових серверів"/>
    <hyperlink ref="B45" location="'Додатковий захист'!A1" display="Рішення для додаткового захисту"/>
    <hyperlink ref="B53:C53" location="ETA!A1" display="ESET Technology Alliance (DLP-рішення, резервне копіювання, аналіз мережевого трафіку)"/>
  </hyperlink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1"/>
  <sheetViews>
    <sheetView zoomScaleNormal="100" workbookViewId="0"/>
  </sheetViews>
  <sheetFormatPr defaultColWidth="0" defaultRowHeight="12.75" customHeight="1" zeroHeight="1"/>
  <cols>
    <col min="1" max="2" width="9.6328125" style="29" customWidth="1"/>
    <col min="3" max="3" width="10.36328125" style="29" customWidth="1"/>
    <col min="4" max="11" width="13.6328125" style="29" customWidth="1"/>
    <col min="12" max="12" width="13.6328125" style="32" customWidth="1"/>
    <col min="13" max="13" width="12.08984375" style="30" hidden="1" customWidth="1"/>
    <col min="14" max="19" width="0" style="29" hidden="1" customWidth="1"/>
    <col min="20" max="16384" width="9.08984375" style="29" hidden="1"/>
  </cols>
  <sheetData>
    <row r="1" spans="1:15" ht="64.5" customHeight="1" thickBot="1">
      <c r="C1" s="39"/>
      <c r="D1" s="206" t="s">
        <v>99</v>
      </c>
      <c r="E1" s="206"/>
      <c r="F1" s="206"/>
      <c r="G1" s="206"/>
      <c r="H1" s="206"/>
      <c r="I1" s="206"/>
      <c r="J1" s="39"/>
      <c r="K1" s="207" t="s">
        <v>102</v>
      </c>
      <c r="L1" s="207"/>
      <c r="M1" s="28" t="s">
        <v>1</v>
      </c>
    </row>
    <row r="2" spans="1:15" s="2" customFormat="1" ht="27" customHeight="1" thickTop="1" thickBot="1">
      <c r="A2" s="208" t="s">
        <v>56</v>
      </c>
      <c r="B2" s="209"/>
      <c r="C2" s="210"/>
      <c r="D2" s="214" t="s">
        <v>30</v>
      </c>
      <c r="E2" s="215"/>
      <c r="F2" s="215"/>
      <c r="G2" s="215"/>
      <c r="H2" s="215"/>
      <c r="I2" s="216"/>
      <c r="J2" s="217" t="s">
        <v>15</v>
      </c>
      <c r="K2" s="218"/>
      <c r="L2" s="219"/>
      <c r="M2" s="1"/>
    </row>
    <row r="3" spans="1:15" s="2" customFormat="1" ht="25" customHeight="1" thickTop="1">
      <c r="A3" s="211"/>
      <c r="B3" s="212"/>
      <c r="C3" s="213"/>
      <c r="D3" s="223" t="s">
        <v>17</v>
      </c>
      <c r="E3" s="224"/>
      <c r="F3" s="225"/>
      <c r="G3" s="226" t="s">
        <v>16</v>
      </c>
      <c r="H3" s="227"/>
      <c r="I3" s="228"/>
      <c r="J3" s="220"/>
      <c r="K3" s="221"/>
      <c r="L3" s="222"/>
      <c r="M3" s="3" t="s">
        <v>2</v>
      </c>
    </row>
    <row r="4" spans="1:15" s="2" customFormat="1" ht="13" customHeight="1" thickBot="1">
      <c r="A4" s="211"/>
      <c r="B4" s="212"/>
      <c r="C4" s="213"/>
      <c r="D4" s="67" t="s">
        <v>44</v>
      </c>
      <c r="E4" s="68" t="s">
        <v>45</v>
      </c>
      <c r="F4" s="69" t="s">
        <v>46</v>
      </c>
      <c r="G4" s="67" t="s">
        <v>44</v>
      </c>
      <c r="H4" s="68" t="s">
        <v>45</v>
      </c>
      <c r="I4" s="69" t="s">
        <v>46</v>
      </c>
      <c r="J4" s="70" t="s">
        <v>44</v>
      </c>
      <c r="K4" s="71" t="s">
        <v>45</v>
      </c>
      <c r="L4" s="72" t="s">
        <v>46</v>
      </c>
      <c r="M4" s="4"/>
    </row>
    <row r="5" spans="1:15" s="2" customFormat="1" ht="27" thickTop="1" thickBot="1">
      <c r="A5" s="237" t="s">
        <v>3</v>
      </c>
      <c r="B5" s="238"/>
      <c r="C5" s="57">
        <v>2</v>
      </c>
      <c r="D5" s="239">
        <f>IF($C$5=1,"мінімум",IF($C$5=2,D7*2,IF($C$5=3,D8*3,IF($C$5=4,D9*4,(IF($C$5&lt;=0,"зазначте",IF(AND($C$5&gt;=B10,$C$5&lt;=C10),D10*N($C$5),IF(AND($C$5&gt;=B11,$C$5&lt;=C11),D11*N($C$5),"дивіться"))))))))</f>
        <v>695.26</v>
      </c>
      <c r="E5" s="229">
        <f>IF($C$5=1,"для",IF($C$5=2,E7*2,IF($C$5=3,E8*3,IF($C$5=4,E9*4,(IF($C$5&lt;=0,"кількість",IF(AND($C$5&gt;=B10,$C$5&lt;=C10),E10*N($C$5),IF(AND($C$5&gt;=B11,$C$5&lt;=C11),E11*N($C$5),""))))))))</f>
        <v>1043</v>
      </c>
      <c r="F5" s="193">
        <f>IF($C$5=1,"2-х",IF($C$5=2,F7*2,IF($C$5=3,F8*3,IF($C$5=4,F9*4,(IF($C$5&lt;=0,"ПК",IF(AND($C$5&gt;=B10,$C$5&lt;=C10),F10*N($C$5),IF(AND($C$5&gt;=B11,$C$5&lt;=C11),F11*N($C$5),"ESET"))))))))</f>
        <v>1390.6</v>
      </c>
      <c r="G5" s="191">
        <f>IF($C$5=1,"ПК",IF($C$5=2,G7*2,IF($C$5=3,G8*3,IF($C$5=4,G9*4,(IF($C$5&lt;=0,"зазначте",IF(AND($C$5&gt;=B10,$C$5&lt;=C10),G10*N($C$5),IF(AND($C$5&gt;=B11,$C$5&lt;=C11),G11*N($C$5),"Endpoint"))))))))</f>
        <v>417.2</v>
      </c>
      <c r="H5" s="229">
        <f>IF($C$5=1,"мінімум",IF($C$5=2,H7*2,IF($C$5=3,H8*3,IF($C$5=4,H9*4,(IF($C$5&lt;=0,"кількість",IF(AND($C$5&gt;=B10,$C$5&lt;=C10),H10*N($C$5),IF(AND($C$5&gt;=B11,$C$5&lt;=C11),H11*N($C$5),"Antivirus"))))))))</f>
        <v>764.8</v>
      </c>
      <c r="I5" s="204">
        <f>IF($C$5=1,"для",IF($C$5=2,I7*2,IF($C$5=3,I8*3,IF($C$5=4,I9*4,(IF($C$5&lt;=0,"ПК",IF(AND($C$5&gt;=B10,$C$5&lt;=C10),I10*N($C$5),IF(AND($C$5&gt;=B11,$C$5&lt;=C11),I11*N($C$5),""))))))))</f>
        <v>1126.4000000000001</v>
      </c>
      <c r="J5" s="231">
        <f>IF($C$5=1,"2-х",IF($C$5=2,J7*2,IF($C$5=3,J8*3,IF($C$5=4,J9*4,(IF($C$5&lt;=0,"кількість",IF(AND($C$5&gt;=B10,$C$5&lt;=C10),J10*N($C$5),IF(AND($C$5&gt;=B11,$C$5&lt;=C11),J11*N($C$5),"ESET"))))))))</f>
        <v>486.8</v>
      </c>
      <c r="K5" s="233">
        <f>IF($C$5=1,"ПК",IF($C$5=2,K7*2,IF($C$5=3,K8*3,IF($C$5=4,K9*4,(IF($C$5&lt;=0,"ПК",IF(AND($C$5&gt;=B10,$C$5&lt;=C10),K10*N($C$5),IF(AND($C$5&gt;=B11,$C$5&lt;=C11),K11*N($C$5),"Endpoint"))))))))</f>
        <v>855.2</v>
      </c>
      <c r="L5" s="235">
        <f>IF($C$5=1,"",IF($C$5=2,L7*2,IF($C$5=3,L8*3,IF($C$5=4,L9*4,(IF($C$5&lt;=0,"",IF(AND($C$5&gt;=B10,$C$5&lt;=C10),L10*N($C$5),IF(AND($C$5&gt;=B11,$C$5&lt;=C11),L11*N($C$5),"Antivirus"))))))))</f>
        <v>1237.5999999999999</v>
      </c>
      <c r="M5" s="5"/>
    </row>
    <row r="6" spans="1:15" s="2" customFormat="1" ht="13.5" customHeight="1" thickTop="1">
      <c r="A6" s="50" t="s">
        <v>4</v>
      </c>
      <c r="B6" s="241" t="s">
        <v>10</v>
      </c>
      <c r="C6" s="242"/>
      <c r="D6" s="240"/>
      <c r="E6" s="230"/>
      <c r="F6" s="194"/>
      <c r="G6" s="192"/>
      <c r="H6" s="230"/>
      <c r="I6" s="205"/>
      <c r="J6" s="232"/>
      <c r="K6" s="234"/>
      <c r="L6" s="236"/>
      <c r="M6" s="5"/>
    </row>
    <row r="7" spans="1:15" ht="12">
      <c r="A7" s="51" t="s">
        <v>22</v>
      </c>
      <c r="B7" s="33">
        <v>2</v>
      </c>
      <c r="C7" s="52">
        <v>2</v>
      </c>
      <c r="D7" s="94">
        <v>347.63</v>
      </c>
      <c r="E7" s="95">
        <v>521.5</v>
      </c>
      <c r="F7" s="96">
        <v>695.3</v>
      </c>
      <c r="G7" s="97">
        <v>208.6</v>
      </c>
      <c r="H7" s="95">
        <v>382.4</v>
      </c>
      <c r="I7" s="98">
        <v>563.20000000000005</v>
      </c>
      <c r="J7" s="99">
        <v>243.4</v>
      </c>
      <c r="K7" s="99">
        <v>427.6</v>
      </c>
      <c r="L7" s="99">
        <v>618.79999999999995</v>
      </c>
      <c r="M7" s="48">
        <v>173.88</v>
      </c>
      <c r="N7" s="29">
        <v>260.76</v>
      </c>
      <c r="O7" s="29">
        <v>347.64</v>
      </c>
    </row>
    <row r="8" spans="1:15" ht="12">
      <c r="A8" s="51" t="s">
        <v>23</v>
      </c>
      <c r="B8" s="33">
        <v>3</v>
      </c>
      <c r="C8" s="52">
        <v>3</v>
      </c>
      <c r="D8" s="94">
        <v>298.10000000000002</v>
      </c>
      <c r="E8" s="95">
        <v>447</v>
      </c>
      <c r="F8" s="96">
        <v>596</v>
      </c>
      <c r="G8" s="97">
        <v>178.8</v>
      </c>
      <c r="H8" s="95">
        <v>327.8</v>
      </c>
      <c r="I8" s="98">
        <v>482.8</v>
      </c>
      <c r="J8" s="99">
        <v>208.7</v>
      </c>
      <c r="K8" s="99">
        <v>366.5</v>
      </c>
      <c r="L8" s="99">
        <v>530.5</v>
      </c>
      <c r="M8" s="48">
        <v>149.04</v>
      </c>
      <c r="N8" s="29">
        <v>223.56</v>
      </c>
      <c r="O8" s="29">
        <v>298.08</v>
      </c>
    </row>
    <row r="9" spans="1:15" ht="12">
      <c r="A9" s="51" t="s">
        <v>24</v>
      </c>
      <c r="B9" s="33">
        <v>4</v>
      </c>
      <c r="C9" s="52">
        <v>4</v>
      </c>
      <c r="D9" s="94">
        <v>298.10000000000002</v>
      </c>
      <c r="E9" s="95">
        <v>447</v>
      </c>
      <c r="F9" s="96">
        <v>596</v>
      </c>
      <c r="G9" s="97">
        <v>178.8</v>
      </c>
      <c r="H9" s="95">
        <v>327.8</v>
      </c>
      <c r="I9" s="98">
        <v>482.8</v>
      </c>
      <c r="J9" s="99">
        <v>208.7</v>
      </c>
      <c r="K9" s="99">
        <v>366.5</v>
      </c>
      <c r="L9" s="99">
        <v>530.5</v>
      </c>
      <c r="M9" s="48">
        <v>149.04</v>
      </c>
      <c r="N9" s="29">
        <v>223.56</v>
      </c>
      <c r="O9" s="29">
        <v>298.08</v>
      </c>
    </row>
    <row r="10" spans="1:15" ht="12">
      <c r="A10" s="51" t="s">
        <v>25</v>
      </c>
      <c r="B10" s="33">
        <v>5</v>
      </c>
      <c r="C10" s="52">
        <v>10</v>
      </c>
      <c r="D10" s="94">
        <v>331.1</v>
      </c>
      <c r="E10" s="95">
        <v>496.6</v>
      </c>
      <c r="F10" s="96">
        <v>662</v>
      </c>
      <c r="G10" s="97">
        <v>198.6</v>
      </c>
      <c r="H10" s="95">
        <v>364.1</v>
      </c>
      <c r="I10" s="98">
        <v>536.29999999999995</v>
      </c>
      <c r="J10" s="99">
        <v>231.8</v>
      </c>
      <c r="K10" s="99">
        <v>407.2</v>
      </c>
      <c r="L10" s="99">
        <v>589.20000000000005</v>
      </c>
      <c r="M10" s="48">
        <v>165.6</v>
      </c>
      <c r="N10" s="29">
        <v>248.28</v>
      </c>
      <c r="O10" s="29">
        <v>331.08</v>
      </c>
    </row>
    <row r="11" spans="1:15" ht="12.5" thickBot="1">
      <c r="A11" s="53" t="s">
        <v>26</v>
      </c>
      <c r="B11" s="54">
        <v>11</v>
      </c>
      <c r="C11" s="55">
        <v>24</v>
      </c>
      <c r="D11" s="100">
        <v>344.4</v>
      </c>
      <c r="E11" s="101">
        <v>516.6</v>
      </c>
      <c r="F11" s="102">
        <v>688.6</v>
      </c>
      <c r="G11" s="103">
        <v>206.6</v>
      </c>
      <c r="H11" s="101">
        <v>378.7</v>
      </c>
      <c r="I11" s="104">
        <v>557.79999999999995</v>
      </c>
      <c r="J11" s="105">
        <v>241.1</v>
      </c>
      <c r="K11" s="105">
        <v>423.6</v>
      </c>
      <c r="L11" s="105">
        <v>612.79999999999995</v>
      </c>
      <c r="M11" s="48">
        <v>156.6</v>
      </c>
      <c r="N11" s="29">
        <v>234.84</v>
      </c>
      <c r="O11" s="29">
        <v>313.08</v>
      </c>
    </row>
    <row r="12" spans="1:15" ht="63.65" customHeight="1" thickTop="1" thickBot="1">
      <c r="D12" s="243" t="s">
        <v>37</v>
      </c>
      <c r="E12" s="257"/>
      <c r="F12" s="257"/>
      <c r="G12" s="257"/>
      <c r="H12" s="257"/>
      <c r="I12" s="257"/>
      <c r="J12" s="39"/>
      <c r="K12" s="207" t="s">
        <v>102</v>
      </c>
      <c r="L12" s="207"/>
      <c r="M12" s="28" t="s">
        <v>1</v>
      </c>
    </row>
    <row r="13" spans="1:15" ht="27" customHeight="1" thickTop="1" thickBot="1">
      <c r="A13" s="208" t="s">
        <v>103</v>
      </c>
      <c r="B13" s="209"/>
      <c r="C13" s="210"/>
      <c r="D13" s="214" t="s">
        <v>30</v>
      </c>
      <c r="E13" s="215"/>
      <c r="F13" s="215"/>
      <c r="G13" s="215"/>
      <c r="H13" s="215"/>
      <c r="I13" s="216"/>
      <c r="J13" s="258" t="s">
        <v>15</v>
      </c>
      <c r="K13" s="259"/>
      <c r="L13" s="260"/>
      <c r="M13" s="28"/>
    </row>
    <row r="14" spans="1:15" ht="25" customHeight="1" thickTop="1">
      <c r="A14" s="211"/>
      <c r="B14" s="212"/>
      <c r="C14" s="213"/>
      <c r="D14" s="223" t="s">
        <v>17</v>
      </c>
      <c r="E14" s="224"/>
      <c r="F14" s="225"/>
      <c r="G14" s="256" t="s">
        <v>16</v>
      </c>
      <c r="H14" s="227"/>
      <c r="I14" s="228"/>
      <c r="J14" s="261"/>
      <c r="K14" s="262"/>
      <c r="L14" s="263"/>
      <c r="M14" s="28" t="s">
        <v>2</v>
      </c>
    </row>
    <row r="15" spans="1:15" ht="13" customHeight="1" thickBot="1">
      <c r="A15" s="211"/>
      <c r="B15" s="212"/>
      <c r="C15" s="213"/>
      <c r="D15" s="67" t="s">
        <v>44</v>
      </c>
      <c r="E15" s="68" t="s">
        <v>45</v>
      </c>
      <c r="F15" s="69" t="s">
        <v>46</v>
      </c>
      <c r="G15" s="67" t="s">
        <v>44</v>
      </c>
      <c r="H15" s="68" t="s">
        <v>45</v>
      </c>
      <c r="I15" s="69" t="s">
        <v>46</v>
      </c>
      <c r="J15" s="70" t="s">
        <v>44</v>
      </c>
      <c r="K15" s="71" t="s">
        <v>45</v>
      </c>
      <c r="L15" s="72" t="s">
        <v>46</v>
      </c>
      <c r="M15" s="28"/>
    </row>
    <row r="16" spans="1:15" ht="27.9" customHeight="1" thickTop="1" thickBot="1">
      <c r="A16" s="237" t="s">
        <v>3</v>
      </c>
      <c r="B16" s="238"/>
      <c r="C16" s="56">
        <v>2</v>
      </c>
      <c r="D16" s="191">
        <f>IF($C$16=1,"мінімум",IF($C$16=2,D18*2,IF($C$16=3,D19*3,IF($C$16=4,D20*4,(IF($C$16&lt;=0,"зазначте",IF(AND($C$16&gt;=B21,$C$16&lt;=C21),D21*N($C$16),IF(AND($C$16&gt;=B22,$C$16&lt;=C22),D22*N($C$16),"дивіться"))))))))</f>
        <v>927.2</v>
      </c>
      <c r="E16" s="229">
        <f>IF($C$16=1,"для",IF($C$16=2,E18*2,IF($C$16=3,E19*3,IF($C$16=4,E20*4,(IF($C$16&lt;=0,"кількість",IF(AND($C$16&gt;=B21,$C$16&lt;=C21),E21*N($C$16),IF(AND($C$16&gt;=B22,$C$16&lt;=C22),E22*N($C$16),""))))))))</f>
        <v>1390.6</v>
      </c>
      <c r="F16" s="193">
        <f>IF($C$16=1,"2-х",IF($C$16=2,F18*2,IF($C$16=3,F19*3,IF($C$16=4,F20*4,(IF($C$16&lt;=0,"ПК",IF(AND($C$16&gt;=B21,$C$16&lt;=C21),F21*N($C$16),IF(AND($C$16&gt;=B22,$C$16&lt;=C22),F22*N($C$16),"ESET"))))))))</f>
        <v>1854.2</v>
      </c>
      <c r="G16" s="239">
        <f>IF($C$16=1,"ПК",IF($C$16=2,G18*2,IF($C$16=3,G19*3,IF($C$16=4,G20*4,(IF($C$16&lt;=0,"зазначте",IF(AND($C$16&gt;=B21,$C$16&lt;=C21),G21*N($C$16),IF(AND($C$16&gt;=B22,$C$16&lt;=C22),G22*N($C$16),"Endpoint"))))))))</f>
        <v>556.4</v>
      </c>
      <c r="H16" s="229">
        <f>IF($C$16=1,"мінімум",IF($C$16=2,H18*2,IF($C$16=3,H19*3,IF($C$16=4,H20*4,(IF($C$16&lt;=0,"кількість",IF(AND($C$16&gt;=B21,$C$16&lt;=C21),H21*N($C$16),IF(AND($C$16&gt;=B22,$C$16&lt;=C22),H22*N($C$16),"Security"))))))))</f>
        <v>1019.8</v>
      </c>
      <c r="I16" s="204">
        <f>IF($C$16=1,"для",IF($C$16=2,I18*2,IF($C$16=3,I19*3,IF($C$16=4,I20*4,(IF($C$16&lt;=0,"ПК",IF(AND($C$16&gt;=B21,$C$16&lt;=C21),I21*N($C$16),IF(AND($C$16&gt;=B22,$C$16&lt;=C22),I22*N($C$16),""))))))))</f>
        <v>1502</v>
      </c>
      <c r="J16" s="231">
        <f>IF($C$16=1,"2-х",IF($C$16=2,J18*2,IF($C$16=3,J19*3,IF($C$16=4,J20*4,(IF($C$16&lt;=0,"кількість",IF(AND($C$16&gt;=B21,$C$16&lt;=C21),J21*N($C$16),IF(AND($C$16&gt;=B22,$C$16&lt;=C22),J22*N($C$16),"ESET"))))))))</f>
        <v>649</v>
      </c>
      <c r="K16" s="233">
        <f>IF($C$16=1,"ПК",IF($C$16=2,K18*2,IF($C$16=3,K19*3,IF($C$16=4,K20*4,(IF($C$16&lt;=0,"ПК",IF(AND($C$16&gt;=B21,$C$16&lt;=C21),K21*N($C$16),IF(AND($C$16&gt;=B22,$C$16&lt;=C22),K22*N($C$16),"Endpoint"))))))))</f>
        <v>1140.2</v>
      </c>
      <c r="L16" s="235">
        <f>IF($C$16=1,"",IF($C$16=2,L18*2,IF($C$16=3,L19*3,IF($C$16=4,L20*4,(IF($C$16&lt;=0,"",IF(AND($C$16&gt;=B21,$C$16&lt;=C21),L21*N($C$16),IF(AND($C$16&gt;=B22,$C$16&lt;=C22),L22*N($C$16),"Security"))))))))</f>
        <v>1650.2</v>
      </c>
      <c r="M16" s="5"/>
    </row>
    <row r="17" spans="1:19" ht="15" customHeight="1" thickTop="1">
      <c r="A17" s="50" t="s">
        <v>4</v>
      </c>
      <c r="B17" s="241" t="s">
        <v>10</v>
      </c>
      <c r="C17" s="242"/>
      <c r="D17" s="192"/>
      <c r="E17" s="230"/>
      <c r="F17" s="194"/>
      <c r="G17" s="240"/>
      <c r="H17" s="230"/>
      <c r="I17" s="205"/>
      <c r="J17" s="232"/>
      <c r="K17" s="234"/>
      <c r="L17" s="236"/>
      <c r="M17" s="5"/>
    </row>
    <row r="18" spans="1:19" ht="12">
      <c r="A18" s="51" t="s">
        <v>22</v>
      </c>
      <c r="B18" s="33">
        <v>2</v>
      </c>
      <c r="C18" s="52">
        <v>2</v>
      </c>
      <c r="D18" s="97">
        <v>463.6</v>
      </c>
      <c r="E18" s="95">
        <v>695.3</v>
      </c>
      <c r="F18" s="96">
        <v>927.1</v>
      </c>
      <c r="G18" s="94">
        <v>278.2</v>
      </c>
      <c r="H18" s="95">
        <v>509.9</v>
      </c>
      <c r="I18" s="98">
        <v>751</v>
      </c>
      <c r="J18" s="94">
        <v>324.5</v>
      </c>
      <c r="K18" s="95">
        <v>570.1</v>
      </c>
      <c r="L18" s="96">
        <v>825.1</v>
      </c>
      <c r="M18" s="48">
        <v>231.84</v>
      </c>
      <c r="N18" s="29">
        <v>347.64</v>
      </c>
      <c r="O18" s="29">
        <v>463.56</v>
      </c>
    </row>
    <row r="19" spans="1:19" ht="12">
      <c r="A19" s="51" t="s">
        <v>23</v>
      </c>
      <c r="B19" s="33">
        <v>3</v>
      </c>
      <c r="C19" s="52">
        <v>3</v>
      </c>
      <c r="D19" s="97">
        <v>397.1</v>
      </c>
      <c r="E19" s="95">
        <v>595.6</v>
      </c>
      <c r="F19" s="96">
        <v>794</v>
      </c>
      <c r="G19" s="94">
        <v>238.2</v>
      </c>
      <c r="H19" s="95">
        <v>436.7</v>
      </c>
      <c r="I19" s="98">
        <v>643.20000000000005</v>
      </c>
      <c r="J19" s="94">
        <v>278</v>
      </c>
      <c r="K19" s="95">
        <v>488.4</v>
      </c>
      <c r="L19" s="96">
        <v>706.7</v>
      </c>
      <c r="M19" s="48">
        <v>198.6</v>
      </c>
      <c r="N19" s="29">
        <v>297.84000000000003</v>
      </c>
      <c r="O19" s="29">
        <v>397.08</v>
      </c>
    </row>
    <row r="20" spans="1:19" ht="12">
      <c r="A20" s="51" t="s">
        <v>24</v>
      </c>
      <c r="B20" s="33">
        <v>4</v>
      </c>
      <c r="C20" s="52">
        <v>4</v>
      </c>
      <c r="D20" s="97">
        <v>397.1</v>
      </c>
      <c r="E20" s="95">
        <v>595.6</v>
      </c>
      <c r="F20" s="96">
        <v>794</v>
      </c>
      <c r="G20" s="94">
        <v>238.2</v>
      </c>
      <c r="H20" s="95">
        <v>436.7</v>
      </c>
      <c r="I20" s="98">
        <v>643.20000000000005</v>
      </c>
      <c r="J20" s="94">
        <v>278</v>
      </c>
      <c r="K20" s="95">
        <v>488.4</v>
      </c>
      <c r="L20" s="96">
        <v>706.7</v>
      </c>
      <c r="M20" s="48">
        <v>198.6</v>
      </c>
      <c r="N20" s="29">
        <v>297.84000000000003</v>
      </c>
      <c r="O20" s="29">
        <v>397.08</v>
      </c>
    </row>
    <row r="21" spans="1:19" ht="12">
      <c r="A21" s="51" t="s">
        <v>25</v>
      </c>
      <c r="B21" s="33">
        <v>5</v>
      </c>
      <c r="C21" s="52">
        <v>10</v>
      </c>
      <c r="D21" s="97">
        <v>441</v>
      </c>
      <c r="E21" s="95">
        <v>661.6</v>
      </c>
      <c r="F21" s="96">
        <v>882</v>
      </c>
      <c r="G21" s="94">
        <v>264.60000000000002</v>
      </c>
      <c r="H21" s="95">
        <v>485.1</v>
      </c>
      <c r="I21" s="98">
        <v>715</v>
      </c>
      <c r="J21" s="94">
        <v>308.8</v>
      </c>
      <c r="K21" s="95">
        <v>542.5</v>
      </c>
      <c r="L21" s="96">
        <v>785</v>
      </c>
      <c r="M21" s="48">
        <v>220.56</v>
      </c>
      <c r="N21" s="29">
        <v>330.84000000000003</v>
      </c>
      <c r="O21" s="29">
        <v>441</v>
      </c>
    </row>
    <row r="22" spans="1:19" ht="12.5" thickBot="1">
      <c r="A22" s="53" t="s">
        <v>26</v>
      </c>
      <c r="B22" s="54">
        <v>11</v>
      </c>
      <c r="C22" s="55">
        <v>24</v>
      </c>
      <c r="D22" s="103">
        <v>458.70000000000005</v>
      </c>
      <c r="E22" s="101">
        <v>688.16000000000008</v>
      </c>
      <c r="F22" s="102">
        <v>917.40000000000009</v>
      </c>
      <c r="G22" s="100">
        <v>275.22000000000003</v>
      </c>
      <c r="H22" s="101">
        <v>504.57000000000005</v>
      </c>
      <c r="I22" s="104">
        <v>743.16000000000008</v>
      </c>
      <c r="J22" s="100">
        <v>321.08999999999997</v>
      </c>
      <c r="K22" s="101">
        <v>564.30000000000007</v>
      </c>
      <c r="L22" s="102">
        <v>816.53</v>
      </c>
      <c r="M22" s="48">
        <v>208.56</v>
      </c>
      <c r="N22" s="29">
        <v>312.84000000000003</v>
      </c>
      <c r="O22" s="29">
        <v>417</v>
      </c>
    </row>
    <row r="23" spans="1:19" ht="4" customHeight="1" thickTop="1">
      <c r="A23" s="151"/>
      <c r="B23" s="152"/>
      <c r="C23" s="152"/>
      <c r="D23" s="153"/>
      <c r="E23" s="153"/>
      <c r="F23" s="153"/>
      <c r="G23" s="153"/>
      <c r="H23" s="153"/>
      <c r="I23" s="153"/>
      <c r="J23" s="153"/>
      <c r="K23" s="153"/>
      <c r="L23" s="153"/>
      <c r="M23" s="48"/>
    </row>
    <row r="24" spans="1:19" ht="61" customHeight="1" thickBot="1">
      <c r="C24" s="39"/>
      <c r="D24" s="243" t="s">
        <v>38</v>
      </c>
      <c r="E24" s="243"/>
      <c r="F24" s="243"/>
      <c r="G24" s="243"/>
      <c r="H24" s="243"/>
      <c r="I24" s="243"/>
      <c r="J24" s="39"/>
      <c r="K24" s="207" t="s">
        <v>102</v>
      </c>
      <c r="L24" s="207"/>
      <c r="M24" s="28" t="s">
        <v>1</v>
      </c>
    </row>
    <row r="25" spans="1:19" s="2" customFormat="1" ht="27" customHeight="1" thickTop="1" thickBot="1">
      <c r="A25" s="208" t="s">
        <v>57</v>
      </c>
      <c r="B25" s="209"/>
      <c r="C25" s="210"/>
      <c r="D25" s="244" t="s">
        <v>30</v>
      </c>
      <c r="E25" s="245"/>
      <c r="F25" s="245"/>
      <c r="G25" s="246"/>
      <c r="H25" s="246"/>
      <c r="I25" s="247"/>
      <c r="J25" s="274"/>
      <c r="K25" s="274"/>
      <c r="L25" s="274"/>
      <c r="M25" s="1"/>
    </row>
    <row r="26" spans="1:19" s="2" customFormat="1" ht="25" customHeight="1" thickTop="1">
      <c r="A26" s="211"/>
      <c r="B26" s="212"/>
      <c r="C26" s="213"/>
      <c r="D26" s="223" t="s">
        <v>17</v>
      </c>
      <c r="E26" s="224"/>
      <c r="F26" s="269"/>
      <c r="G26" s="270" t="s">
        <v>16</v>
      </c>
      <c r="H26" s="271"/>
      <c r="I26" s="272"/>
      <c r="J26" s="274"/>
      <c r="K26" s="274"/>
      <c r="L26" s="274"/>
      <c r="M26" s="3" t="s">
        <v>2</v>
      </c>
    </row>
    <row r="27" spans="1:19" s="2" customFormat="1" ht="13" customHeight="1" thickBot="1">
      <c r="A27" s="211"/>
      <c r="B27" s="212"/>
      <c r="C27" s="213"/>
      <c r="D27" s="67" t="s">
        <v>44</v>
      </c>
      <c r="E27" s="68" t="s">
        <v>45</v>
      </c>
      <c r="F27" s="91" t="s">
        <v>46</v>
      </c>
      <c r="G27" s="67" t="s">
        <v>44</v>
      </c>
      <c r="H27" s="68" t="s">
        <v>45</v>
      </c>
      <c r="I27" s="69" t="s">
        <v>46</v>
      </c>
      <c r="J27" s="274"/>
      <c r="K27" s="274"/>
      <c r="L27" s="274"/>
      <c r="M27" s="4"/>
    </row>
    <row r="28" spans="1:19" s="2" customFormat="1" ht="27.65" customHeight="1" thickTop="1" thickBot="1">
      <c r="A28" s="237" t="s">
        <v>3</v>
      </c>
      <c r="B28" s="238"/>
      <c r="C28" s="56">
        <v>1</v>
      </c>
      <c r="D28" s="250">
        <f>IF($C$28=1,D30*1,IF($C$28=2,D31*2,IF($C$28=3,D32*3,IF($C$28=4,D33*4,(IF($C$28&lt;=0,"зазначте",IF($C$5&gt;4,"недопустима кількість")))))))</f>
        <v>1152</v>
      </c>
      <c r="E28" s="252">
        <f t="shared" ref="E28:I28" si="0">IF($C$28=1,E30*1,IF($C$28=2,E31*2,IF($C$28=3,E32*3,IF($C$28=4,E33*4,(IF($C$5&lt;=0,"зазначте",IF(AND($C$5&gt;=$B$11,$C$5&lt;=$C$11),E34*N($C$5),IF(AND($C$5&gt;=$B$12,$C$5&lt;=$C$12),E35*N($C$5),IF(AND($C$5&gt;=$B$12,$C$5&lt;=$C$12),E35*N($C$5))))))))))</f>
        <v>1728</v>
      </c>
      <c r="F28" s="254">
        <f t="shared" si="0"/>
        <v>2304</v>
      </c>
      <c r="G28" s="250">
        <f t="shared" si="0"/>
        <v>691.2</v>
      </c>
      <c r="H28" s="252">
        <f t="shared" si="0"/>
        <v>1267</v>
      </c>
      <c r="I28" s="248">
        <f t="shared" si="0"/>
        <v>1866.24</v>
      </c>
      <c r="J28" s="274"/>
      <c r="K28" s="274"/>
      <c r="L28" s="274"/>
      <c r="M28" s="5"/>
    </row>
    <row r="29" spans="1:19" s="2" customFormat="1" ht="13.5" customHeight="1" thickTop="1">
      <c r="A29" s="50" t="s">
        <v>4</v>
      </c>
      <c r="B29" s="241" t="s">
        <v>10</v>
      </c>
      <c r="C29" s="242"/>
      <c r="D29" s="251"/>
      <c r="E29" s="253"/>
      <c r="F29" s="255"/>
      <c r="G29" s="251"/>
      <c r="H29" s="253"/>
      <c r="I29" s="249"/>
      <c r="J29" s="274"/>
      <c r="K29" s="274"/>
      <c r="L29" s="274"/>
      <c r="M29" s="5"/>
    </row>
    <row r="30" spans="1:19" s="2" customFormat="1" ht="13.5" customHeight="1">
      <c r="A30" s="51" t="s">
        <v>28</v>
      </c>
      <c r="B30" s="33">
        <v>1</v>
      </c>
      <c r="C30" s="52">
        <v>1</v>
      </c>
      <c r="D30" s="135">
        <v>1152</v>
      </c>
      <c r="E30" s="136">
        <v>1728</v>
      </c>
      <c r="F30" s="138">
        <v>2304</v>
      </c>
      <c r="G30" s="135">
        <v>691.2</v>
      </c>
      <c r="H30" s="136">
        <v>1267</v>
      </c>
      <c r="I30" s="137">
        <v>1866.24</v>
      </c>
      <c r="J30" s="274"/>
      <c r="K30" s="274"/>
      <c r="L30" s="274"/>
      <c r="M30" s="5"/>
      <c r="N30" s="134"/>
      <c r="O30" s="134"/>
      <c r="P30" s="134"/>
      <c r="Q30" s="134"/>
      <c r="R30" s="134"/>
      <c r="S30" s="134"/>
    </row>
    <row r="31" spans="1:19" s="2" customFormat="1" ht="13.5" customHeight="1">
      <c r="A31" s="51" t="s">
        <v>22</v>
      </c>
      <c r="B31" s="33">
        <v>2</v>
      </c>
      <c r="C31" s="52">
        <v>2</v>
      </c>
      <c r="D31" s="94">
        <v>864</v>
      </c>
      <c r="E31" s="95">
        <v>1296</v>
      </c>
      <c r="F31" s="98">
        <v>1728</v>
      </c>
      <c r="G31" s="94">
        <v>519</v>
      </c>
      <c r="H31" s="95">
        <v>951</v>
      </c>
      <c r="I31" s="96">
        <v>1400</v>
      </c>
      <c r="J31" s="274"/>
      <c r="K31" s="274"/>
      <c r="L31" s="274"/>
      <c r="M31" s="5"/>
      <c r="N31" s="134"/>
      <c r="O31" s="134"/>
      <c r="P31" s="134"/>
      <c r="Q31" s="134"/>
      <c r="R31" s="134"/>
      <c r="S31" s="134"/>
    </row>
    <row r="32" spans="1:19" s="2" customFormat="1" ht="13.5" customHeight="1">
      <c r="A32" s="51" t="s">
        <v>23</v>
      </c>
      <c r="B32" s="33">
        <v>3</v>
      </c>
      <c r="C32" s="52">
        <v>3</v>
      </c>
      <c r="D32" s="94">
        <v>807</v>
      </c>
      <c r="E32" s="95">
        <v>1210</v>
      </c>
      <c r="F32" s="98">
        <v>1613</v>
      </c>
      <c r="G32" s="94">
        <v>484</v>
      </c>
      <c r="H32" s="95">
        <v>887</v>
      </c>
      <c r="I32" s="96">
        <v>1307</v>
      </c>
      <c r="J32" s="274"/>
      <c r="K32" s="274"/>
      <c r="L32" s="274"/>
      <c r="M32" s="5"/>
      <c r="N32" s="134"/>
      <c r="O32" s="134"/>
      <c r="P32" s="134"/>
      <c r="Q32" s="134"/>
      <c r="R32" s="134"/>
      <c r="S32" s="134"/>
    </row>
    <row r="33" spans="1:16" s="2" customFormat="1" ht="13.5" customHeight="1" thickBot="1">
      <c r="A33" s="53" t="s">
        <v>24</v>
      </c>
      <c r="B33" s="54">
        <v>4</v>
      </c>
      <c r="C33" s="55">
        <v>4</v>
      </c>
      <c r="D33" s="100">
        <v>787</v>
      </c>
      <c r="E33" s="101">
        <v>1180</v>
      </c>
      <c r="F33" s="104">
        <v>1573</v>
      </c>
      <c r="G33" s="100">
        <v>472</v>
      </c>
      <c r="H33" s="101">
        <v>865</v>
      </c>
      <c r="I33" s="102">
        <v>1274</v>
      </c>
      <c r="J33" s="274"/>
      <c r="K33" s="274"/>
      <c r="L33" s="274"/>
      <c r="M33" s="5"/>
      <c r="N33" s="48"/>
      <c r="O33" s="29"/>
      <c r="P33" s="29"/>
    </row>
    <row r="34" spans="1:16" s="2" customFormat="1" ht="6.5" customHeight="1" thickTop="1">
      <c r="J34" s="274"/>
      <c r="K34" s="274"/>
      <c r="L34" s="274"/>
      <c r="M34" s="6">
        <f>IF($C$16&gt;=1,$C$16,"")</f>
        <v>2</v>
      </c>
      <c r="N34" s="48"/>
      <c r="O34" s="29"/>
      <c r="P34" s="29"/>
    </row>
    <row r="35" spans="1:16" ht="61" customHeight="1" thickBot="1">
      <c r="C35" s="39"/>
      <c r="D35" s="273" t="s">
        <v>77</v>
      </c>
      <c r="E35" s="257"/>
      <c r="F35" s="257"/>
      <c r="G35" s="257"/>
      <c r="H35" s="257"/>
      <c r="I35" s="257"/>
      <c r="J35" s="39"/>
      <c r="K35" s="207" t="s">
        <v>102</v>
      </c>
      <c r="L35" s="207"/>
      <c r="M35" s="28" t="s">
        <v>1</v>
      </c>
    </row>
    <row r="36" spans="1:16" ht="27" customHeight="1" thickTop="1" thickBot="1">
      <c r="A36" s="208" t="s">
        <v>127</v>
      </c>
      <c r="B36" s="209"/>
      <c r="C36" s="210"/>
      <c r="D36" s="214" t="s">
        <v>30</v>
      </c>
      <c r="E36" s="215"/>
      <c r="F36" s="215"/>
      <c r="G36" s="215"/>
      <c r="H36" s="215"/>
      <c r="I36" s="216"/>
      <c r="J36" s="217" t="s">
        <v>15</v>
      </c>
      <c r="K36" s="218"/>
      <c r="L36" s="219"/>
      <c r="M36" s="28"/>
    </row>
    <row r="37" spans="1:16" ht="25" customHeight="1" thickTop="1">
      <c r="A37" s="211"/>
      <c r="B37" s="212"/>
      <c r="C37" s="213"/>
      <c r="D37" s="223" t="s">
        <v>17</v>
      </c>
      <c r="E37" s="224"/>
      <c r="F37" s="225"/>
      <c r="G37" s="256" t="s">
        <v>16</v>
      </c>
      <c r="H37" s="227"/>
      <c r="I37" s="228"/>
      <c r="J37" s="220"/>
      <c r="K37" s="221"/>
      <c r="L37" s="222"/>
      <c r="M37" s="28" t="s">
        <v>2</v>
      </c>
    </row>
    <row r="38" spans="1:16" ht="13" customHeight="1" thickBot="1">
      <c r="A38" s="211"/>
      <c r="B38" s="212"/>
      <c r="C38" s="213"/>
      <c r="D38" s="67" t="s">
        <v>44</v>
      </c>
      <c r="E38" s="68" t="s">
        <v>45</v>
      </c>
      <c r="F38" s="69" t="s">
        <v>46</v>
      </c>
      <c r="G38" s="67" t="s">
        <v>44</v>
      </c>
      <c r="H38" s="68" t="s">
        <v>45</v>
      </c>
      <c r="I38" s="69" t="s">
        <v>46</v>
      </c>
      <c r="J38" s="70" t="s">
        <v>44</v>
      </c>
      <c r="K38" s="71" t="s">
        <v>45</v>
      </c>
      <c r="L38" s="72" t="s">
        <v>46</v>
      </c>
      <c r="M38" s="28"/>
    </row>
    <row r="39" spans="1:16" ht="27.9" customHeight="1" thickTop="1" thickBot="1">
      <c r="A39" s="195" t="s">
        <v>105</v>
      </c>
      <c r="B39" s="196"/>
      <c r="C39" s="57">
        <v>1</v>
      </c>
      <c r="D39" s="191">
        <f>IF($C$39=1,D41,IF($C$39&lt;=0,"зазначте",IF(N($C$39)&gt;24,"",D42*N($C$39))))</f>
        <v>244</v>
      </c>
      <c r="E39" s="229">
        <f>IF($C$39=1,E41,IF($C$39&lt;=0," СУМАРНУ",IF(N($C$39)&gt;24,"дивіться",E42*N($C$39))))</f>
        <v>365.9</v>
      </c>
      <c r="F39" s="193">
        <f>IF($C$39=1,F41,IF($C$39&lt;=0,"кількість",IF(N($C$39)&gt;24,"ESET",F42*N($C$39))))</f>
        <v>487.8</v>
      </c>
      <c r="G39" s="239">
        <f>IF($C$39=1,G41,IF($C$39&lt;=0,"мобільних",IF(N($C$39)&gt;24,"Mobile",G42*N($C$39))))</f>
        <v>146.4</v>
      </c>
      <c r="H39" s="229">
        <f>IF($C$39=1,H41,IF($C$39&lt;=0,"пристроїв,",IF(N($C$39)&gt;24,"Security",H42*N($C$39))))</f>
        <v>268.3</v>
      </c>
      <c r="I39" s="204">
        <f>IF($C$39=1,I41,IF($C$39&lt;=0,"які",IF(N($C$39)&gt;24,"Бізнес-",I42*N($C$39))))</f>
        <v>395.2</v>
      </c>
      <c r="J39" s="264">
        <f>IF($C$39=1,J41,IF($C$39&lt;=0,"необхідно",IF(N($C$39)&gt;24,"версія",J42*N($C$39))))</f>
        <v>170.8</v>
      </c>
      <c r="K39" s="265">
        <f>IF($C$39=1,K41,IF($C$39&lt;=0,"захистити",IF(N($C$39)&gt;24,"",K42*N($C$39))))</f>
        <v>300</v>
      </c>
      <c r="L39" s="266">
        <f>IF($C$39=1,L41,IF($C$39&lt;=0,"",IF(N($C$39)&gt;24,"",L42*N($C$39))))</f>
        <v>434.2</v>
      </c>
      <c r="M39" s="197"/>
    </row>
    <row r="40" spans="1:16" ht="15" customHeight="1" thickTop="1">
      <c r="A40" s="50" t="s">
        <v>4</v>
      </c>
      <c r="B40" s="241" t="s">
        <v>10</v>
      </c>
      <c r="C40" s="242"/>
      <c r="D40" s="192"/>
      <c r="E40" s="230"/>
      <c r="F40" s="194"/>
      <c r="G40" s="240"/>
      <c r="H40" s="230"/>
      <c r="I40" s="205"/>
      <c r="J40" s="202"/>
      <c r="K40" s="200"/>
      <c r="L40" s="198"/>
      <c r="M40" s="197"/>
    </row>
    <row r="41" spans="1:16" ht="11.25" customHeight="1">
      <c r="A41" s="63" t="s">
        <v>11</v>
      </c>
      <c r="B41" s="38" t="s">
        <v>12</v>
      </c>
      <c r="C41" s="64">
        <v>1</v>
      </c>
      <c r="D41" s="106">
        <v>244</v>
      </c>
      <c r="E41" s="107">
        <v>365.9</v>
      </c>
      <c r="F41" s="108">
        <v>487.8</v>
      </c>
      <c r="G41" s="109">
        <v>146.4</v>
      </c>
      <c r="H41" s="107">
        <v>268.3</v>
      </c>
      <c r="I41" s="110">
        <v>395.2</v>
      </c>
      <c r="J41" s="111">
        <v>170.8</v>
      </c>
      <c r="K41" s="112">
        <v>300</v>
      </c>
      <c r="L41" s="113">
        <v>434.2</v>
      </c>
      <c r="M41" s="30" t="str">
        <f>IF(AND($C$39&gt;=B41,$C$39&lt;=C41),$C$39,"")</f>
        <v/>
      </c>
    </row>
    <row r="42" spans="1:16" ht="12.5" thickBot="1">
      <c r="A42" s="59" t="s">
        <v>13</v>
      </c>
      <c r="B42" s="60">
        <v>2</v>
      </c>
      <c r="C42" s="62">
        <v>24</v>
      </c>
      <c r="D42" s="114">
        <v>209</v>
      </c>
      <c r="E42" s="115">
        <v>313.60000000000002</v>
      </c>
      <c r="F42" s="116">
        <v>418</v>
      </c>
      <c r="G42" s="117">
        <v>125.4</v>
      </c>
      <c r="H42" s="115">
        <v>229.9</v>
      </c>
      <c r="I42" s="118">
        <v>338.5</v>
      </c>
      <c r="J42" s="117">
        <v>146.30000000000001</v>
      </c>
      <c r="K42" s="115">
        <v>257.2</v>
      </c>
      <c r="L42" s="116">
        <v>372</v>
      </c>
      <c r="M42" s="30" t="str">
        <f>IF(AND($C$39&gt;=B42,$C$39&lt;=C42),$C$39,"")</f>
        <v/>
      </c>
    </row>
    <row r="43" spans="1:16" ht="4.25" customHeight="1" thickTop="1">
      <c r="A43" s="268"/>
      <c r="B43" s="268"/>
      <c r="C43" s="268"/>
      <c r="D43" s="268"/>
      <c r="E43" s="268"/>
      <c r="F43" s="268"/>
      <c r="G43" s="268"/>
      <c r="H43" s="268"/>
      <c r="I43" s="268"/>
      <c r="J43" s="268"/>
      <c r="K43" s="268"/>
      <c r="L43" s="268"/>
      <c r="M43" s="31"/>
    </row>
    <row r="44" spans="1:16" ht="11.5" hidden="1">
      <c r="L44" s="29"/>
    </row>
    <row r="45" spans="1:16" ht="11.5" hidden="1">
      <c r="L45" s="29"/>
    </row>
    <row r="46" spans="1:16" ht="11.5" hidden="1">
      <c r="L46" s="29"/>
    </row>
    <row r="47" spans="1:16" ht="11.5" hidden="1">
      <c r="L47" s="29"/>
    </row>
    <row r="48" spans="1:16" ht="11.5" hidden="1">
      <c r="L48" s="29"/>
    </row>
    <row r="49" spans="12:12" ht="11.5" hidden="1">
      <c r="L49" s="29"/>
    </row>
    <row r="50" spans="12:12" ht="11.5" hidden="1">
      <c r="L50" s="29"/>
    </row>
    <row r="51" spans="12:12" ht="11.5" hidden="1">
      <c r="L51" s="29"/>
    </row>
    <row r="52" spans="12:12" ht="11.5" hidden="1">
      <c r="L52" s="29"/>
    </row>
    <row r="53" spans="12:12" ht="11.5" hidden="1">
      <c r="L53" s="29"/>
    </row>
    <row r="54" spans="12:12" ht="11.5" hidden="1">
      <c r="L54" s="29"/>
    </row>
    <row r="55" spans="12:12" ht="11.5" hidden="1">
      <c r="L55" s="29"/>
    </row>
    <row r="56" spans="12:12" ht="11.5" hidden="1">
      <c r="L56" s="29"/>
    </row>
    <row r="57" spans="12:12" ht="11.5" hidden="1">
      <c r="L57" s="29"/>
    </row>
    <row r="58" spans="12:12" ht="11.5" hidden="1">
      <c r="L58" s="29"/>
    </row>
    <row r="59" spans="12:12" ht="11.5" hidden="1">
      <c r="L59" s="29"/>
    </row>
    <row r="60" spans="12:12" ht="11.5" hidden="1">
      <c r="L60" s="29"/>
    </row>
    <row r="61" spans="12:12" ht="11.5" hidden="1">
      <c r="L61" s="29"/>
    </row>
    <row r="62" spans="12:12" ht="11.5" hidden="1">
      <c r="L62" s="29"/>
    </row>
    <row r="63" spans="12:12" ht="11.5" hidden="1">
      <c r="L63" s="29"/>
    </row>
    <row r="64" spans="12:12" ht="11.5" hidden="1">
      <c r="L64" s="29"/>
    </row>
    <row r="65" spans="12:12" ht="11.5" hidden="1">
      <c r="L65" s="29"/>
    </row>
    <row r="66" spans="12:12" ht="11.5" hidden="1">
      <c r="L66" s="29"/>
    </row>
    <row r="67" spans="12:12" ht="11.5" hidden="1">
      <c r="L67" s="29"/>
    </row>
    <row r="68" spans="12:12" ht="11.5" hidden="1">
      <c r="L68" s="29"/>
    </row>
    <row r="69" spans="12:12" ht="11.5" hidden="1">
      <c r="L69" s="29"/>
    </row>
    <row r="70" spans="12:12" ht="11.5" hidden="1">
      <c r="L70" s="29"/>
    </row>
    <row r="71" spans="12:12" ht="11.5" hidden="1">
      <c r="L71" s="29"/>
    </row>
    <row r="72" spans="12:12" ht="11.5" hidden="1">
      <c r="L72" s="29"/>
    </row>
    <row r="73" spans="12:12" ht="11.5" hidden="1">
      <c r="L73" s="29"/>
    </row>
    <row r="74" spans="12:12" ht="11.5" hidden="1">
      <c r="L74" s="29"/>
    </row>
    <row r="75" spans="12:12" ht="11.5" hidden="1">
      <c r="L75" s="29"/>
    </row>
    <row r="76" spans="12:12" ht="11.5" hidden="1">
      <c r="L76" s="29"/>
    </row>
    <row r="77" spans="12:12" ht="11.5" hidden="1">
      <c r="L77" s="29"/>
    </row>
    <row r="78" spans="12:12" ht="11.5" hidden="1">
      <c r="L78" s="29"/>
    </row>
    <row r="79" spans="12:12" ht="11.5" hidden="1">
      <c r="L79" s="29"/>
    </row>
    <row r="80" spans="12:12" ht="11.5" hidden="1">
      <c r="L80" s="29"/>
    </row>
    <row r="81" spans="12:12" ht="11.5" hidden="1">
      <c r="L81" s="29"/>
    </row>
    <row r="82" spans="12:12" ht="11.5" hidden="1">
      <c r="L82" s="29"/>
    </row>
    <row r="83" spans="12:12" ht="11.5" hidden="1">
      <c r="L83" s="29"/>
    </row>
    <row r="84" spans="12:12" ht="11.5" hidden="1">
      <c r="L84" s="29"/>
    </row>
    <row r="85" spans="12:12" ht="11.5" hidden="1">
      <c r="L85" s="29"/>
    </row>
    <row r="86" spans="12:12" ht="11.5" hidden="1">
      <c r="L86" s="29"/>
    </row>
    <row r="87" spans="12:12" ht="11.5" hidden="1">
      <c r="L87" s="29"/>
    </row>
    <row r="88" spans="12:12" ht="11.5" hidden="1">
      <c r="L88" s="29"/>
    </row>
    <row r="89" spans="12:12" ht="11.5" hidden="1">
      <c r="L89" s="29"/>
    </row>
    <row r="90" spans="12:12" ht="11.5" hidden="1">
      <c r="L90" s="29"/>
    </row>
    <row r="91" spans="12:12" ht="11.5" hidden="1">
      <c r="L91" s="29"/>
    </row>
    <row r="92" spans="12:12" ht="11.5" hidden="1">
      <c r="L92" s="29"/>
    </row>
    <row r="93" spans="12:12" ht="11.5" hidden="1">
      <c r="L93" s="29"/>
    </row>
    <row r="94" spans="12:12" ht="11.5" hidden="1">
      <c r="L94" s="29"/>
    </row>
    <row r="95" spans="12:12" ht="11.5" hidden="1">
      <c r="L95" s="29"/>
    </row>
    <row r="96" spans="12:12" ht="11.5" hidden="1">
      <c r="L96" s="29"/>
    </row>
    <row r="97" spans="12:12" ht="11.5" hidden="1">
      <c r="L97" s="29"/>
    </row>
    <row r="98" spans="12:12" ht="11.5" hidden="1">
      <c r="L98" s="29"/>
    </row>
    <row r="99" spans="12:12" ht="11.5" hidden="1">
      <c r="L99" s="29"/>
    </row>
    <row r="100" spans="12:12" ht="11.5" hidden="1">
      <c r="L100" s="29"/>
    </row>
    <row r="101" spans="12:12" ht="11.5" hidden="1">
      <c r="L101" s="29"/>
    </row>
    <row r="102" spans="12:12" ht="11.5" hidden="1">
      <c r="L102" s="29"/>
    </row>
    <row r="103" spans="12:12" ht="11.5" hidden="1">
      <c r="L103" s="29"/>
    </row>
    <row r="104" spans="12:12" ht="11.5" hidden="1">
      <c r="L104" s="29"/>
    </row>
    <row r="105" spans="12:12" ht="11.5" hidden="1">
      <c r="L105" s="29"/>
    </row>
    <row r="106" spans="12:12" ht="11.5" hidden="1">
      <c r="L106" s="29"/>
    </row>
    <row r="107" spans="12:12" ht="11.5" hidden="1">
      <c r="L107" s="29"/>
    </row>
    <row r="108" spans="12:12" ht="11.5" hidden="1">
      <c r="L108" s="29"/>
    </row>
    <row r="109" spans="12:12" ht="11.5" hidden="1">
      <c r="L109" s="29"/>
    </row>
    <row r="110" spans="12:12" ht="11.5" hidden="1">
      <c r="L110" s="29"/>
    </row>
    <row r="111" spans="12:12" ht="11.5" hidden="1">
      <c r="L111" s="29"/>
    </row>
    <row r="112" spans="12:12" ht="11.5" hidden="1">
      <c r="L112" s="29"/>
    </row>
    <row r="113" spans="12:12" ht="11.5" hidden="1">
      <c r="L113" s="29"/>
    </row>
    <row r="114" spans="12:12" ht="11.5" hidden="1">
      <c r="L114" s="29"/>
    </row>
    <row r="115" spans="12:12" ht="11.5" hidden="1">
      <c r="L115" s="29"/>
    </row>
    <row r="116" spans="12:12" ht="11.5" hidden="1">
      <c r="L116" s="29"/>
    </row>
    <row r="117" spans="12:12" ht="11.5" hidden="1">
      <c r="L117" s="29"/>
    </row>
    <row r="118" spans="12:12" ht="11.5" hidden="1">
      <c r="L118" s="29"/>
    </row>
    <row r="119" spans="12:12" ht="11.5" hidden="1">
      <c r="L119" s="29"/>
    </row>
    <row r="120" spans="12:12" ht="11.5" hidden="1">
      <c r="L120" s="29"/>
    </row>
    <row r="121" spans="12:12" ht="11.5" hidden="1">
      <c r="L121" s="29"/>
    </row>
    <row r="122" spans="12:12" ht="11.5" hidden="1">
      <c r="L122" s="29"/>
    </row>
    <row r="123" spans="12:12" ht="11.5" hidden="1">
      <c r="L123" s="29"/>
    </row>
    <row r="124" spans="12:12" ht="11.5" hidden="1">
      <c r="L124" s="29"/>
    </row>
    <row r="125" spans="12:12" ht="11.5" hidden="1">
      <c r="L125" s="29"/>
    </row>
    <row r="126" spans="12:12" ht="11.5" hidden="1">
      <c r="L126" s="29"/>
    </row>
    <row r="127" spans="12:12" ht="11.5" hidden="1">
      <c r="L127" s="29"/>
    </row>
    <row r="128" spans="12:12" ht="11.5" hidden="1">
      <c r="L128" s="29"/>
    </row>
    <row r="129" spans="12:12" ht="11.5" hidden="1">
      <c r="L129" s="29"/>
    </row>
    <row r="130" spans="12:12" ht="11.5" hidden="1">
      <c r="L130" s="29"/>
    </row>
    <row r="131" spans="12:12" ht="11.5" hidden="1">
      <c r="L131" s="29"/>
    </row>
    <row r="132" spans="12:12" ht="11.5" hidden="1">
      <c r="L132" s="29"/>
    </row>
    <row r="133" spans="12:12" ht="11.5" hidden="1">
      <c r="L133" s="29"/>
    </row>
    <row r="134" spans="12:12" ht="11.5" hidden="1">
      <c r="L134" s="29"/>
    </row>
    <row r="135" spans="12:12" ht="11.5" hidden="1">
      <c r="L135" s="29"/>
    </row>
    <row r="136" spans="12:12" ht="11.5" hidden="1">
      <c r="L136" s="29"/>
    </row>
    <row r="137" spans="12:12" ht="11.5" hidden="1">
      <c r="L137" s="29"/>
    </row>
    <row r="138" spans="12:12" ht="11.5" hidden="1">
      <c r="L138" s="29"/>
    </row>
    <row r="139" spans="12:12" ht="11.5" hidden="1">
      <c r="L139" s="29"/>
    </row>
    <row r="140" spans="12:12" ht="11.5" hidden="1">
      <c r="L140" s="29"/>
    </row>
    <row r="141" spans="12:12" ht="11.5" hidden="1">
      <c r="L141" s="29"/>
    </row>
    <row r="142" spans="12:12" ht="11.5" hidden="1">
      <c r="L142" s="29"/>
    </row>
    <row r="143" spans="12:12" ht="11.5" hidden="1">
      <c r="L143" s="29"/>
    </row>
    <row r="144" spans="12:12" ht="11.5" hidden="1">
      <c r="L144" s="29"/>
    </row>
    <row r="145" spans="12:12" ht="11.5" hidden="1">
      <c r="L145" s="29"/>
    </row>
    <row r="146" spans="12:12" ht="11.5" hidden="1">
      <c r="L146" s="29"/>
    </row>
    <row r="147" spans="12:12" ht="11.5" hidden="1">
      <c r="L147" s="29"/>
    </row>
    <row r="148" spans="12:12" ht="11.5" hidden="1">
      <c r="L148" s="29"/>
    </row>
    <row r="149" spans="12:12" ht="11.5" hidden="1">
      <c r="L149" s="29"/>
    </row>
    <row r="150" spans="12:12" ht="11.5" hidden="1">
      <c r="L150" s="29"/>
    </row>
    <row r="151" spans="12:12" ht="11.5" hidden="1">
      <c r="L151" s="29"/>
    </row>
    <row r="152" spans="12:12" ht="11.5" hidden="1">
      <c r="L152" s="29"/>
    </row>
    <row r="153" spans="12:12" ht="11.5" hidden="1">
      <c r="L153" s="29"/>
    </row>
    <row r="154" spans="12:12" ht="11.5" hidden="1">
      <c r="L154" s="29"/>
    </row>
    <row r="155" spans="12:12" ht="11.5" hidden="1">
      <c r="L155" s="29"/>
    </row>
    <row r="156" spans="12:12" ht="11.5" hidden="1">
      <c r="L156" s="29"/>
    </row>
    <row r="157" spans="12:12" ht="11.5" hidden="1">
      <c r="L157" s="29"/>
    </row>
    <row r="158" spans="12:12" ht="11.5" hidden="1">
      <c r="L158" s="29"/>
    </row>
    <row r="159" spans="12:12" ht="11.5" hidden="1">
      <c r="L159" s="29"/>
    </row>
    <row r="160" spans="12:12" ht="11.5" hidden="1">
      <c r="L160" s="29"/>
    </row>
    <row r="161" spans="12:13" ht="11.5" hidden="1">
      <c r="L161" s="29"/>
    </row>
    <row r="162" spans="12:13" ht="11.5" hidden="1">
      <c r="L162" s="29"/>
    </row>
    <row r="163" spans="12:13" ht="11.5" hidden="1">
      <c r="L163" s="29"/>
    </row>
    <row r="164" spans="12:13" ht="11.5" hidden="1">
      <c r="L164" s="29"/>
    </row>
    <row r="165" spans="12:13" ht="11.5" hidden="1">
      <c r="L165" s="29"/>
    </row>
    <row r="166" spans="12:13" ht="11.5" hidden="1">
      <c r="L166" s="29"/>
    </row>
    <row r="167" spans="12:13" ht="11.5" hidden="1">
      <c r="L167" s="29"/>
    </row>
    <row r="168" spans="12:13" ht="11.5" hidden="1">
      <c r="L168" s="29"/>
    </row>
    <row r="169" spans="12:13" ht="11.5" hidden="1">
      <c r="L169" s="29"/>
    </row>
    <row r="170" spans="12:13" ht="11.5" hidden="1">
      <c r="L170" s="29"/>
    </row>
    <row r="171" spans="12:13" ht="11.5" hidden="1">
      <c r="L171" s="29"/>
    </row>
    <row r="172" spans="12:13" ht="11.5" hidden="1">
      <c r="L172" s="29"/>
      <c r="M172" s="29"/>
    </row>
    <row r="173" spans="12:13" ht="11.5" hidden="1">
      <c r="L173" s="29"/>
      <c r="M173" s="29"/>
    </row>
    <row r="174" spans="12:13" ht="11.5" hidden="1">
      <c r="L174" s="29"/>
      <c r="M174" s="29"/>
    </row>
    <row r="175" spans="12:13" ht="11.5" hidden="1">
      <c r="L175" s="29"/>
      <c r="M175" s="29"/>
    </row>
    <row r="176" spans="12:13" ht="11.5" hidden="1">
      <c r="L176" s="29"/>
      <c r="M176" s="29"/>
    </row>
    <row r="177" spans="1:13" ht="11.5" hidden="1">
      <c r="L177" s="29"/>
      <c r="M177" s="29"/>
    </row>
    <row r="178" spans="1:13" ht="11.5" hidden="1">
      <c r="L178" s="29"/>
      <c r="M178" s="29"/>
    </row>
    <row r="179" spans="1:13" ht="11.5" hidden="1">
      <c r="L179" s="29"/>
      <c r="M179" s="29"/>
    </row>
    <row r="180" spans="1:13" ht="11.5" hidden="1">
      <c r="L180" s="29"/>
      <c r="M180" s="29"/>
    </row>
    <row r="181" spans="1:13" ht="11.5" hidden="1">
      <c r="L181" s="29"/>
      <c r="M181" s="29"/>
    </row>
    <row r="182" spans="1:13" ht="11.5" hidden="1">
      <c r="L182" s="29"/>
      <c r="M182" s="29"/>
    </row>
    <row r="183" spans="1:13" ht="11.5" hidden="1">
      <c r="L183" s="29"/>
      <c r="M183" s="29"/>
    </row>
    <row r="184" spans="1:13" ht="11.5" hidden="1">
      <c r="L184" s="29"/>
      <c r="M184" s="29"/>
    </row>
    <row r="185" spans="1:13" ht="11.5" hidden="1">
      <c r="L185" s="29"/>
      <c r="M185" s="29"/>
    </row>
    <row r="186" spans="1:13" ht="11.5" hidden="1">
      <c r="L186" s="29"/>
      <c r="M186" s="29"/>
    </row>
    <row r="188" spans="1:13" ht="66" customHeight="1" thickBot="1">
      <c r="C188" s="39"/>
      <c r="D188" s="243" t="s">
        <v>76</v>
      </c>
      <c r="E188" s="243"/>
      <c r="F188" s="243"/>
      <c r="G188" s="243"/>
      <c r="H188" s="243"/>
      <c r="I188" s="243"/>
      <c r="J188" s="39"/>
      <c r="K188" s="207" t="s">
        <v>102</v>
      </c>
      <c r="L188" s="207"/>
      <c r="M188" s="28" t="s">
        <v>1</v>
      </c>
    </row>
    <row r="189" spans="1:13" ht="27" customHeight="1" thickTop="1" thickBot="1">
      <c r="A189" s="208" t="s">
        <v>104</v>
      </c>
      <c r="B189" s="209"/>
      <c r="C189" s="210"/>
      <c r="D189" s="214" t="s">
        <v>21</v>
      </c>
      <c r="E189" s="215"/>
      <c r="F189" s="215"/>
      <c r="G189" s="215"/>
      <c r="H189" s="215"/>
      <c r="I189" s="216"/>
      <c r="J189" s="217" t="s">
        <v>15</v>
      </c>
      <c r="K189" s="218"/>
      <c r="L189" s="219"/>
      <c r="M189" s="28"/>
    </row>
    <row r="190" spans="1:13" ht="25" customHeight="1" thickTop="1">
      <c r="A190" s="211"/>
      <c r="B190" s="212"/>
      <c r="C190" s="213"/>
      <c r="D190" s="223" t="s">
        <v>17</v>
      </c>
      <c r="E190" s="224"/>
      <c r="F190" s="225"/>
      <c r="G190" s="226" t="s">
        <v>16</v>
      </c>
      <c r="H190" s="227"/>
      <c r="I190" s="228"/>
      <c r="J190" s="220"/>
      <c r="K190" s="221"/>
      <c r="L190" s="222"/>
      <c r="M190" s="28" t="s">
        <v>2</v>
      </c>
    </row>
    <row r="191" spans="1:13" ht="13" customHeight="1" thickBot="1">
      <c r="A191" s="211"/>
      <c r="B191" s="212"/>
      <c r="C191" s="213"/>
      <c r="D191" s="67" t="s">
        <v>44</v>
      </c>
      <c r="E191" s="68" t="s">
        <v>45</v>
      </c>
      <c r="F191" s="69" t="s">
        <v>46</v>
      </c>
      <c r="G191" s="67" t="s">
        <v>44</v>
      </c>
      <c r="H191" s="68" t="s">
        <v>45</v>
      </c>
      <c r="I191" s="69" t="s">
        <v>46</v>
      </c>
      <c r="J191" s="70" t="s">
        <v>44</v>
      </c>
      <c r="K191" s="71" t="s">
        <v>45</v>
      </c>
      <c r="L191" s="72" t="s">
        <v>46</v>
      </c>
      <c r="M191" s="28"/>
    </row>
    <row r="192" spans="1:13" ht="27.9" customHeight="1" thickTop="1" thickBot="1">
      <c r="A192" s="195" t="s">
        <v>27</v>
      </c>
      <c r="B192" s="196"/>
      <c r="C192" s="57">
        <v>1</v>
      </c>
      <c r="D192" s="191">
        <f>(IF($C$192&lt;=0,"зазначте",IF(N($C$192)&gt;99,"відправте",$C$192*D194)))</f>
        <v>599</v>
      </c>
      <c r="E192" s="191">
        <f>(IF($C$192&lt;=0,"зазначте",IF(N($C$192)&gt;99,"",$C$192*E194)))</f>
        <v>898.6</v>
      </c>
      <c r="F192" s="193">
        <f>(IF($C$192&lt;=0,"кількість",IF(N($C$192)&gt;99,"запит",$C$192*F194)))</f>
        <v>1198</v>
      </c>
      <c r="G192" s="191">
        <f>(IF($C$192&lt;=0,"обікових",IF(N($C$192)&gt;99,"своєму",$C$192*G194)))</f>
        <v>359.40000000000003</v>
      </c>
      <c r="H192" s="229">
        <f>(IF($C$192&lt;=0,"записів",IF(N($C$192)&gt;99,"Постач-ку",$C$192*H194)))</f>
        <v>655.9</v>
      </c>
      <c r="I192" s="204">
        <f>(IF($C$192&lt;=0,"",IF(N($C$192)&gt;99,"",$C$192*I194)))</f>
        <v>970.4</v>
      </c>
      <c r="J192" s="202">
        <f>(IF($C$192&lt;=0,"",IF(N($C$192)&gt;99,"",$C$192*J194)))</f>
        <v>419.3</v>
      </c>
      <c r="K192" s="200">
        <f>(IF($C$192&lt;=0,"",IF(N($C$192)&gt;99,"",$C$192*K194)))</f>
        <v>736.80000000000007</v>
      </c>
      <c r="L192" s="198">
        <f>(IF($C$192&lt;=0,"",IF(N($C$192)&gt;99,"",$C$192*L194)))</f>
        <v>1066.2</v>
      </c>
      <c r="M192" s="197"/>
    </row>
    <row r="193" spans="1:16" ht="20.399999999999999" customHeight="1" thickTop="1">
      <c r="A193" s="50" t="s">
        <v>4</v>
      </c>
      <c r="B193" s="241" t="s">
        <v>121</v>
      </c>
      <c r="C193" s="242"/>
      <c r="D193" s="192"/>
      <c r="E193" s="192"/>
      <c r="F193" s="194"/>
      <c r="G193" s="192"/>
      <c r="H193" s="230"/>
      <c r="I193" s="205"/>
      <c r="J193" s="203"/>
      <c r="K193" s="201"/>
      <c r="L193" s="199"/>
      <c r="M193" s="197"/>
    </row>
    <row r="194" spans="1:16" ht="12.5" thickBot="1">
      <c r="A194" s="59" t="s">
        <v>11</v>
      </c>
      <c r="B194" s="60">
        <v>1</v>
      </c>
      <c r="C194" s="62"/>
      <c r="D194" s="119">
        <v>599</v>
      </c>
      <c r="E194" s="120">
        <v>898.6</v>
      </c>
      <c r="F194" s="121">
        <v>1198</v>
      </c>
      <c r="G194" s="119">
        <v>359.40000000000003</v>
      </c>
      <c r="H194" s="120">
        <v>655.9</v>
      </c>
      <c r="I194" s="122">
        <v>970.4</v>
      </c>
      <c r="J194" s="123">
        <v>419.3</v>
      </c>
      <c r="K194" s="120">
        <v>736.80000000000007</v>
      </c>
      <c r="L194" s="121">
        <v>1066.2</v>
      </c>
      <c r="M194" s="30" t="str">
        <f>IF(AND($C$192&gt;=B194,$C$192&lt;=C194),$C$192,"")</f>
        <v/>
      </c>
    </row>
    <row r="195" spans="1:16" ht="12.75" hidden="1" customHeight="1" thickTop="1"/>
    <row r="201" spans="1:16" s="8" customFormat="1" ht="4" thickTop="1">
      <c r="A201" s="267"/>
      <c r="B201" s="267"/>
      <c r="C201" s="267"/>
      <c r="D201" s="267"/>
      <c r="E201" s="267"/>
      <c r="F201" s="267"/>
      <c r="G201" s="267"/>
      <c r="H201" s="267"/>
      <c r="I201" s="267"/>
      <c r="J201" s="267"/>
      <c r="K201" s="267"/>
      <c r="L201" s="267"/>
      <c r="M201" s="7"/>
      <c r="N201" s="11"/>
      <c r="O201" s="11"/>
      <c r="P201" s="11"/>
    </row>
  </sheetData>
  <sheetProtection algorithmName="SHA-512" hashValue="c2lX+oo4JDfsp++ZZhimXFnspMEkGvOLdLKlN9gH3NSeaLMWGkqfnOy9h5HXH7ODA8SwrEW76Zm01L3X2hIKTA==" saltValue="RzcjQCu2QhLPLRREajoiEA==" spinCount="100000" sheet="1" objects="1" scenarios="1"/>
  <mergeCells count="91">
    <mergeCell ref="K35:L35"/>
    <mergeCell ref="D26:F26"/>
    <mergeCell ref="G26:I26"/>
    <mergeCell ref="D35:I35"/>
    <mergeCell ref="H28:H29"/>
    <mergeCell ref="J25:L34"/>
    <mergeCell ref="A201:L201"/>
    <mergeCell ref="J36:L37"/>
    <mergeCell ref="A43:L43"/>
    <mergeCell ref="A36:C38"/>
    <mergeCell ref="D37:F37"/>
    <mergeCell ref="G37:I37"/>
    <mergeCell ref="D36:I36"/>
    <mergeCell ref="D188:I188"/>
    <mergeCell ref="K188:L188"/>
    <mergeCell ref="A189:C191"/>
    <mergeCell ref="D189:I189"/>
    <mergeCell ref="J189:L190"/>
    <mergeCell ref="D190:F190"/>
    <mergeCell ref="G190:I190"/>
    <mergeCell ref="B193:C193"/>
    <mergeCell ref="H192:H193"/>
    <mergeCell ref="M39:M40"/>
    <mergeCell ref="G39:G40"/>
    <mergeCell ref="H39:H40"/>
    <mergeCell ref="I39:I40"/>
    <mergeCell ref="B40:C40"/>
    <mergeCell ref="A39:B39"/>
    <mergeCell ref="D39:D40"/>
    <mergeCell ref="E39:E40"/>
    <mergeCell ref="F39:F40"/>
    <mergeCell ref="J39:J40"/>
    <mergeCell ref="K39:K40"/>
    <mergeCell ref="L39:L40"/>
    <mergeCell ref="A16:B16"/>
    <mergeCell ref="E16:E17"/>
    <mergeCell ref="F16:F17"/>
    <mergeCell ref="G16:G17"/>
    <mergeCell ref="B17:C17"/>
    <mergeCell ref="D16:D17"/>
    <mergeCell ref="H16:H17"/>
    <mergeCell ref="I16:I17"/>
    <mergeCell ref="J16:J17"/>
    <mergeCell ref="K16:K17"/>
    <mergeCell ref="L16:L17"/>
    <mergeCell ref="K12:L12"/>
    <mergeCell ref="A13:C15"/>
    <mergeCell ref="D13:I13"/>
    <mergeCell ref="D14:F14"/>
    <mergeCell ref="G14:I14"/>
    <mergeCell ref="D12:I12"/>
    <mergeCell ref="J13:L14"/>
    <mergeCell ref="D24:I24"/>
    <mergeCell ref="K24:L24"/>
    <mergeCell ref="A25:C27"/>
    <mergeCell ref="D25:I25"/>
    <mergeCell ref="I28:I29"/>
    <mergeCell ref="D28:D29"/>
    <mergeCell ref="E28:E29"/>
    <mergeCell ref="F28:F29"/>
    <mergeCell ref="G28:G29"/>
    <mergeCell ref="B29:C29"/>
    <mergeCell ref="A28:B28"/>
    <mergeCell ref="A5:B5"/>
    <mergeCell ref="D5:D6"/>
    <mergeCell ref="E5:E6"/>
    <mergeCell ref="F5:F6"/>
    <mergeCell ref="G5:G6"/>
    <mergeCell ref="B6:C6"/>
    <mergeCell ref="H5:H6"/>
    <mergeCell ref="I5:I6"/>
    <mergeCell ref="J5:J6"/>
    <mergeCell ref="K5:K6"/>
    <mergeCell ref="L5:L6"/>
    <mergeCell ref="D1:I1"/>
    <mergeCell ref="K1:L1"/>
    <mergeCell ref="A2:C4"/>
    <mergeCell ref="D2:I2"/>
    <mergeCell ref="J2:L3"/>
    <mergeCell ref="D3:F3"/>
    <mergeCell ref="G3:I3"/>
    <mergeCell ref="M192:M193"/>
    <mergeCell ref="L192:L193"/>
    <mergeCell ref="K192:K193"/>
    <mergeCell ref="J192:J193"/>
    <mergeCell ref="I192:I193"/>
    <mergeCell ref="G192:G193"/>
    <mergeCell ref="F192:F193"/>
    <mergeCell ref="E192:E193"/>
    <mergeCell ref="D192:D193"/>
    <mergeCell ref="A192:B192"/>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3"/>
  <sheetViews>
    <sheetView zoomScaleNormal="100" workbookViewId="0">
      <selection activeCell="D224" sqref="D224:I224"/>
    </sheetView>
  </sheetViews>
  <sheetFormatPr defaultColWidth="0" defaultRowHeight="0" customHeight="1" zeroHeight="1"/>
  <cols>
    <col min="1" max="2" width="9.6328125" style="29" customWidth="1"/>
    <col min="3" max="3" width="10.36328125" style="29" customWidth="1"/>
    <col min="4" max="12" width="13.6328125" style="29" customWidth="1"/>
    <col min="13" max="13" width="7.6328125" style="80" hidden="1" customWidth="1"/>
    <col min="14" max="16384" width="9.08984375" style="29" hidden="1"/>
  </cols>
  <sheetData>
    <row r="1" spans="1:13" ht="77.5" customHeight="1" thickBot="1">
      <c r="C1" s="39"/>
      <c r="D1" s="305" t="s">
        <v>144</v>
      </c>
      <c r="E1" s="306"/>
      <c r="F1" s="306"/>
      <c r="G1" s="306"/>
      <c r="H1" s="306"/>
      <c r="I1" s="306"/>
      <c r="J1" s="39"/>
      <c r="K1" s="207" t="s">
        <v>102</v>
      </c>
      <c r="L1" s="207"/>
      <c r="M1" s="79" t="s">
        <v>1</v>
      </c>
    </row>
    <row r="2" spans="1:13" ht="37" customHeight="1" thickTop="1" thickBot="1">
      <c r="A2" s="281" t="s">
        <v>106</v>
      </c>
      <c r="B2" s="282"/>
      <c r="C2" s="282"/>
      <c r="D2" s="289" t="s">
        <v>111</v>
      </c>
      <c r="E2" s="290"/>
      <c r="F2" s="291"/>
      <c r="G2" s="292" t="s">
        <v>145</v>
      </c>
      <c r="H2" s="290"/>
      <c r="I2" s="290"/>
      <c r="J2" s="289" t="s">
        <v>36</v>
      </c>
      <c r="K2" s="290"/>
      <c r="L2" s="291"/>
      <c r="M2" s="79"/>
    </row>
    <row r="3" spans="1:13" ht="25" customHeight="1" thickTop="1">
      <c r="A3" s="283"/>
      <c r="B3" s="284"/>
      <c r="C3" s="285"/>
      <c r="D3" s="295" t="s">
        <v>17</v>
      </c>
      <c r="E3" s="296"/>
      <c r="F3" s="296"/>
      <c r="G3" s="296"/>
      <c r="H3" s="296"/>
      <c r="I3" s="297"/>
      <c r="J3" s="286" t="s">
        <v>16</v>
      </c>
      <c r="K3" s="287"/>
      <c r="L3" s="288"/>
      <c r="M3" s="79" t="s">
        <v>2</v>
      </c>
    </row>
    <row r="4" spans="1:13" ht="13" customHeight="1" thickBot="1">
      <c r="A4" s="283"/>
      <c r="B4" s="284"/>
      <c r="C4" s="285"/>
      <c r="D4" s="67" t="s">
        <v>44</v>
      </c>
      <c r="E4" s="68" t="s">
        <v>45</v>
      </c>
      <c r="F4" s="69" t="s">
        <v>46</v>
      </c>
      <c r="G4" s="67" t="s">
        <v>44</v>
      </c>
      <c r="H4" s="68" t="s">
        <v>45</v>
      </c>
      <c r="I4" s="69" t="s">
        <v>46</v>
      </c>
      <c r="J4" s="67" t="s">
        <v>44</v>
      </c>
      <c r="K4" s="68" t="s">
        <v>45</v>
      </c>
      <c r="L4" s="69" t="s">
        <v>46</v>
      </c>
      <c r="M4" s="79"/>
    </row>
    <row r="5" spans="1:13" ht="27.9" customHeight="1" thickTop="1" thickBot="1">
      <c r="A5" s="310" t="s">
        <v>124</v>
      </c>
      <c r="B5" s="311"/>
      <c r="C5" s="56">
        <v>5</v>
      </c>
      <c r="D5" s="300">
        <f>IF($C$5&gt;99,"надішліть",IF($C$5=0,"&lt;- зазначте",IF(N(SUM($M7:$M10))=0,"від",D7*N($M7)+D8*N($M8)+D9*N($M9)+D10*N($M10))))</f>
        <v>6807</v>
      </c>
      <c r="E5" s="278">
        <f>IF($C$5&gt;99,"запит",IF($C$5=0,"СУМАРНУ",IF(N(SUM($M7:$M10))=0,"5 ПК",E7*N($M7)+E8*N($M8)+E9*N($M9)+E10*N($M10))))</f>
        <v>10209.5</v>
      </c>
      <c r="F5" s="278">
        <f>IF(C5&gt;99,"",IF(C5=0,"кіл-ть",IF(N(SUM($M7:$M10))=0,"",F7*N($M7)+F8*N($M8)+F9*N($M9)+F10*N($M10))))</f>
        <v>13612.5</v>
      </c>
      <c r="G5" s="276">
        <f>IF($C$5&gt;99,"Постача",IF($C$5=0,"",IF(N(SUM($M7:$M10))=0,"від",G7*N($M7)+G8*N($M8)+G9*N($M9)+G10*N($M10))))</f>
        <v>4764.5</v>
      </c>
      <c r="H5" s="278">
        <f>IF($C$5&gt;99,"льнику",IF($C$5=0,"робочих",IF(N(SUM($M7:$M10))=0,"5 ПК",H7*N($M7)+H8*N($M8)+H9*N($M9)+H10*N($M10))))</f>
        <v>8372</v>
      </c>
      <c r="I5" s="298">
        <f>IF($C$5&gt;99,"надішліть",IF($C$5=0,"станцій,",IF(N(SUM($M7:$M10))=0,"",I7*N($M7)+I8*N($M8)+I9*N($M9)+I10*N($M10))))</f>
        <v>12115.5</v>
      </c>
      <c r="J5" s="276">
        <f>IF($C$5&gt;99,"запит",IF($C$5=0,"та",IF(N(SUM($M7:$M10))=0,"від",J7*N($M7)+J8*N($M8)+J9*N($M9)+J10*N($M10))))</f>
        <v>4084.5</v>
      </c>
      <c r="K5" s="278">
        <f>IF($C$5&gt;99,"Постача",IF($C$5=0,"серверів",IF(N(SUM($M7:$M10))=0,"5 ПК",K7*N($M7)+K8*N($M8)+K9*N($M9)+K10*N($M10))))</f>
        <v>7453.5</v>
      </c>
      <c r="L5" s="298">
        <f>IF($C$5&gt;99,"льнику",IF($C$5=0,"",IF(N(SUM($M7:$M10))=0,"",L7*N($M7)+L8*N($M8)+L9*N($M9)+L10*N($M10))))</f>
        <v>11026.5</v>
      </c>
      <c r="M5" s="275"/>
    </row>
    <row r="6" spans="1:13" ht="15" customHeight="1" thickTop="1">
      <c r="A6" s="50" t="s">
        <v>4</v>
      </c>
      <c r="B6" s="293" t="s">
        <v>125</v>
      </c>
      <c r="C6" s="294"/>
      <c r="D6" s="301"/>
      <c r="E6" s="279"/>
      <c r="F6" s="279"/>
      <c r="G6" s="277"/>
      <c r="H6" s="279"/>
      <c r="I6" s="299"/>
      <c r="J6" s="277"/>
      <c r="K6" s="279"/>
      <c r="L6" s="299"/>
      <c r="M6" s="275"/>
    </row>
    <row r="7" spans="1:13" ht="11.25" customHeight="1">
      <c r="A7" s="51" t="s">
        <v>5</v>
      </c>
      <c r="B7" s="33">
        <v>5</v>
      </c>
      <c r="C7" s="52">
        <v>10</v>
      </c>
      <c r="D7" s="97">
        <v>1361.4</v>
      </c>
      <c r="E7" s="95">
        <v>2041.9</v>
      </c>
      <c r="F7" s="98">
        <v>2722.5</v>
      </c>
      <c r="G7" s="94">
        <v>952.9</v>
      </c>
      <c r="H7" s="95">
        <v>1674.4</v>
      </c>
      <c r="I7" s="96">
        <v>2423.1</v>
      </c>
      <c r="J7" s="94">
        <v>816.9</v>
      </c>
      <c r="K7" s="95">
        <v>1490.7</v>
      </c>
      <c r="L7" s="96">
        <v>2205.3000000000002</v>
      </c>
      <c r="M7" s="80">
        <f>IF(AND($C$5&gt;=B7,$C$5&lt;=C7),$C$5,"")</f>
        <v>5</v>
      </c>
    </row>
    <row r="8" spans="1:13" ht="12">
      <c r="A8" s="51" t="s">
        <v>6</v>
      </c>
      <c r="B8" s="33">
        <v>11</v>
      </c>
      <c r="C8" s="52">
        <v>25</v>
      </c>
      <c r="D8" s="97">
        <v>1157.0999999999999</v>
      </c>
      <c r="E8" s="95">
        <v>1735.7</v>
      </c>
      <c r="F8" s="98">
        <v>2314.1999999999998</v>
      </c>
      <c r="G8" s="94">
        <v>809.9</v>
      </c>
      <c r="H8" s="95">
        <v>1423.3</v>
      </c>
      <c r="I8" s="96">
        <v>2059.6</v>
      </c>
      <c r="J8" s="94">
        <v>694.2</v>
      </c>
      <c r="K8" s="95">
        <v>1267.0999999999999</v>
      </c>
      <c r="L8" s="96">
        <v>1874.5</v>
      </c>
      <c r="M8" s="80" t="str">
        <f>IF(AND($C$5&gt;=B8,$C$5&lt;=C8),$C$5,"")</f>
        <v/>
      </c>
    </row>
    <row r="9" spans="1:13" ht="12">
      <c r="A9" s="51" t="s">
        <v>7</v>
      </c>
      <c r="B9" s="33">
        <v>26</v>
      </c>
      <c r="C9" s="52">
        <v>49</v>
      </c>
      <c r="D9" s="97">
        <v>1020.9</v>
      </c>
      <c r="E9" s="95">
        <v>1531.5</v>
      </c>
      <c r="F9" s="98">
        <v>2041.8</v>
      </c>
      <c r="G9" s="94">
        <v>714.7</v>
      </c>
      <c r="H9" s="95">
        <v>1255.8</v>
      </c>
      <c r="I9" s="96">
        <v>1817.2</v>
      </c>
      <c r="J9" s="94">
        <v>612.6</v>
      </c>
      <c r="K9" s="95">
        <v>1117.9000000000001</v>
      </c>
      <c r="L9" s="96">
        <v>1653.9</v>
      </c>
      <c r="M9" s="80" t="str">
        <f>IF(AND($C$5&gt;=B9,$C$5&lt;=C9),$C$5,"")</f>
        <v/>
      </c>
    </row>
    <row r="10" spans="1:13" ht="12.5" thickBot="1">
      <c r="A10" s="53" t="s">
        <v>8</v>
      </c>
      <c r="B10" s="54">
        <v>50</v>
      </c>
      <c r="C10" s="55">
        <v>99</v>
      </c>
      <c r="D10" s="103">
        <v>952.9</v>
      </c>
      <c r="E10" s="101">
        <v>1429.5</v>
      </c>
      <c r="F10" s="104">
        <v>1905.9</v>
      </c>
      <c r="G10" s="100">
        <v>667</v>
      </c>
      <c r="H10" s="101">
        <v>1172.2</v>
      </c>
      <c r="I10" s="102">
        <v>1696.2</v>
      </c>
      <c r="J10" s="100">
        <v>571.79999999999995</v>
      </c>
      <c r="K10" s="101">
        <v>1043.5</v>
      </c>
      <c r="L10" s="102">
        <v>1543.7</v>
      </c>
      <c r="M10" s="80" t="str">
        <f>IF(AND($C$5&gt;=B10,$C$5&lt;=C10),$C$5,"")</f>
        <v/>
      </c>
    </row>
    <row r="11" spans="1:13" ht="66" customHeight="1" thickTop="1" thickBot="1">
      <c r="C11" s="39"/>
      <c r="D11" s="305" t="s">
        <v>146</v>
      </c>
      <c r="E11" s="305"/>
      <c r="F11" s="305"/>
      <c r="G11" s="305"/>
      <c r="H11" s="305"/>
      <c r="I11" s="305"/>
      <c r="J11" s="39"/>
      <c r="K11" s="207" t="s">
        <v>102</v>
      </c>
      <c r="L11" s="207"/>
      <c r="M11" s="79" t="s">
        <v>1</v>
      </c>
    </row>
    <row r="12" spans="1:13" ht="37" customHeight="1" thickTop="1" thickBot="1">
      <c r="A12" s="208" t="s">
        <v>107</v>
      </c>
      <c r="B12" s="209"/>
      <c r="C12" s="210"/>
      <c r="D12" s="289" t="s">
        <v>111</v>
      </c>
      <c r="E12" s="290"/>
      <c r="F12" s="291"/>
      <c r="G12" s="292" t="s">
        <v>145</v>
      </c>
      <c r="H12" s="290"/>
      <c r="I12" s="290"/>
      <c r="J12" s="289" t="s">
        <v>36</v>
      </c>
      <c r="K12" s="290"/>
      <c r="L12" s="291"/>
      <c r="M12" s="79"/>
    </row>
    <row r="13" spans="1:13" ht="25" customHeight="1" thickTop="1">
      <c r="A13" s="211"/>
      <c r="B13" s="212"/>
      <c r="C13" s="213"/>
      <c r="D13" s="295" t="s">
        <v>17</v>
      </c>
      <c r="E13" s="296"/>
      <c r="F13" s="296"/>
      <c r="G13" s="296"/>
      <c r="H13" s="296"/>
      <c r="I13" s="297"/>
      <c r="J13" s="302" t="s">
        <v>16</v>
      </c>
      <c r="K13" s="303"/>
      <c r="L13" s="304"/>
      <c r="M13" s="79" t="s">
        <v>2</v>
      </c>
    </row>
    <row r="14" spans="1:13" ht="13" customHeight="1" thickBot="1">
      <c r="A14" s="211"/>
      <c r="B14" s="212"/>
      <c r="C14" s="213"/>
      <c r="D14" s="67" t="s">
        <v>44</v>
      </c>
      <c r="E14" s="68" t="s">
        <v>45</v>
      </c>
      <c r="F14" s="69" t="s">
        <v>46</v>
      </c>
      <c r="G14" s="67" t="s">
        <v>44</v>
      </c>
      <c r="H14" s="68" t="s">
        <v>45</v>
      </c>
      <c r="I14" s="69" t="s">
        <v>46</v>
      </c>
      <c r="J14" s="67" t="s">
        <v>44</v>
      </c>
      <c r="K14" s="68" t="s">
        <v>45</v>
      </c>
      <c r="L14" s="69" t="s">
        <v>46</v>
      </c>
      <c r="M14" s="79"/>
    </row>
    <row r="15" spans="1:13" ht="27.9" customHeight="1" thickTop="1" thickBot="1">
      <c r="A15" s="310" t="s">
        <v>124</v>
      </c>
      <c r="B15" s="311"/>
      <c r="C15" s="56">
        <v>5</v>
      </c>
      <c r="D15" s="301">
        <f>IF($C$15&gt;99,"надішліть",IF($C$15=0,"&lt;- зазначте",IF(N(SUM($M17:$M20))=0,"від",D17*N($M17)+D18*N($M18)+D19*N($M19)+D20*N($M20))))</f>
        <v>5445</v>
      </c>
      <c r="E15" s="279">
        <f>IF($C$15&gt;99,"запит",IF($C$15=0,"СУМАРНУ",IF(N(SUM($M17:$M20))=0,"5 ПК",E17*N($M17)+E18*N($M18)+E19*N($M19)+E20*N($M20))))</f>
        <v>8167.5</v>
      </c>
      <c r="F15" s="299">
        <f>IF($C$15&gt;99,"Вашому",IF($C$15=0,"кількість",IF(N(SUM($M17:$M20))=0,"",F17*N($M17)+F18*N($M18)+F19*N($M19)+F20*N($M20))))</f>
        <v>10890</v>
      </c>
      <c r="G15" s="277">
        <f>IF($C$15&gt;99,"Постача",IF($C$15=0,"",IF(N(SUM($M17:$M20))=0,"від",G17*N($M17)+G18*N($M18)+G19*N($M19)+G20*N($M20))))</f>
        <v>3811.5</v>
      </c>
      <c r="H15" s="279">
        <f>IF($C$15&gt;99,"льнику",IF($C$15=0,"робочих",IF(N(SUM($M17:$M20))=0,"5 ПК",H17*N($M17)+H18*N($M18)+H19*N($M19)+H20*N($M20))))</f>
        <v>6697.5</v>
      </c>
      <c r="I15" s="313">
        <f>IF($C$15&gt;99,"надішліть",IF($C$15=0,"станцій",IF(N(SUM($M17:$M20))=0,"",I17*N($M17)+I18*N($M18)+I19*N($M19)+I20*N($M20))))</f>
        <v>9692</v>
      </c>
      <c r="J15" s="277">
        <f>IF($C$15&gt;99,"Постача",IF($C$15=0,"та",IF(N(SUM($M17:$M20))=0,"від",J17*N($M17)+J18*N($M18)+J19*N($M19)+J20*N($M20))))</f>
        <v>3267</v>
      </c>
      <c r="K15" s="279">
        <f>IF($C$15&gt;99,"льнику",IF($C$15=0,"серверів",IF(N(SUM($M17:$M20))=0,"5 ПК",K17*N($M17)+K18*N($M18)+K19*N($M19)+K20*N($M20))))</f>
        <v>5962.5</v>
      </c>
      <c r="L15" s="299">
        <f>IF($C$15&gt;99,"надішліть",IF($C$15=0,"",IF(N(SUM($M17:$M20))=0,"",L17*N($M17)+L18*N($M18)+L19*N($M19)+L20*N($M20))))</f>
        <v>8821</v>
      </c>
      <c r="M15" s="275"/>
    </row>
    <row r="16" spans="1:13" ht="15" customHeight="1" thickTop="1">
      <c r="A16" s="50" t="s">
        <v>4</v>
      </c>
      <c r="B16" s="293" t="s">
        <v>125</v>
      </c>
      <c r="C16" s="294"/>
      <c r="D16" s="312"/>
      <c r="E16" s="308"/>
      <c r="F16" s="309"/>
      <c r="G16" s="307"/>
      <c r="H16" s="308"/>
      <c r="I16" s="314"/>
      <c r="J16" s="307"/>
      <c r="K16" s="308"/>
      <c r="L16" s="309"/>
      <c r="M16" s="275"/>
    </row>
    <row r="17" spans="1:16" ht="11.25" customHeight="1">
      <c r="A17" s="51" t="s">
        <v>5</v>
      </c>
      <c r="B17" s="33">
        <v>5</v>
      </c>
      <c r="C17" s="52">
        <v>10</v>
      </c>
      <c r="D17" s="97">
        <v>1089</v>
      </c>
      <c r="E17" s="95">
        <v>1633.5</v>
      </c>
      <c r="F17" s="96">
        <v>2178</v>
      </c>
      <c r="G17" s="94">
        <v>762.3</v>
      </c>
      <c r="H17" s="95">
        <v>1339.5</v>
      </c>
      <c r="I17" s="98">
        <v>1938.4</v>
      </c>
      <c r="J17" s="94">
        <v>653.4</v>
      </c>
      <c r="K17" s="95">
        <v>1192.5</v>
      </c>
      <c r="L17" s="96">
        <v>1764.2</v>
      </c>
      <c r="M17" s="80">
        <f>IF(AND($C$15&gt;=B17,$C$15&lt;=C17),$C$15,"")</f>
        <v>5</v>
      </c>
    </row>
    <row r="18" spans="1:16" ht="12">
      <c r="A18" s="51" t="s">
        <v>6</v>
      </c>
      <c r="B18" s="33">
        <v>11</v>
      </c>
      <c r="C18" s="52">
        <v>25</v>
      </c>
      <c r="D18" s="97">
        <v>925.7</v>
      </c>
      <c r="E18" s="95">
        <v>1388.5</v>
      </c>
      <c r="F18" s="96">
        <v>1851.3</v>
      </c>
      <c r="G18" s="94">
        <v>648</v>
      </c>
      <c r="H18" s="95">
        <v>1138.5999999999999</v>
      </c>
      <c r="I18" s="98">
        <v>1647.7</v>
      </c>
      <c r="J18" s="94">
        <v>555.4</v>
      </c>
      <c r="K18" s="95">
        <v>1013.7</v>
      </c>
      <c r="L18" s="96">
        <v>1499.5</v>
      </c>
      <c r="M18" s="80" t="str">
        <f>IF(AND($C$15&gt;=B18,$C$15&lt;=C18),$C$15,"")</f>
        <v/>
      </c>
    </row>
    <row r="19" spans="1:16" ht="12">
      <c r="A19" s="51" t="s">
        <v>7</v>
      </c>
      <c r="B19" s="33">
        <v>26</v>
      </c>
      <c r="C19" s="52">
        <v>49</v>
      </c>
      <c r="D19" s="97">
        <v>816.8</v>
      </c>
      <c r="E19" s="95">
        <v>1225.2</v>
      </c>
      <c r="F19" s="96">
        <v>1633.5</v>
      </c>
      <c r="G19" s="94">
        <v>571.79999999999995</v>
      </c>
      <c r="H19" s="95">
        <v>1004.6</v>
      </c>
      <c r="I19" s="98">
        <v>1453.9</v>
      </c>
      <c r="J19" s="94">
        <v>490.1</v>
      </c>
      <c r="K19" s="95">
        <v>894.4</v>
      </c>
      <c r="L19" s="96">
        <v>1323.2</v>
      </c>
      <c r="M19" s="80" t="str">
        <f>IF(AND($C$15&gt;=B19,$C$15&lt;=C19),$C$15,"")</f>
        <v/>
      </c>
    </row>
    <row r="20" spans="1:16" ht="12.5" thickBot="1">
      <c r="A20" s="53" t="s">
        <v>8</v>
      </c>
      <c r="B20" s="54">
        <v>50</v>
      </c>
      <c r="C20" s="55">
        <v>99</v>
      </c>
      <c r="D20" s="103">
        <v>762.3</v>
      </c>
      <c r="E20" s="101">
        <v>1143.5</v>
      </c>
      <c r="F20" s="102">
        <v>1524.6</v>
      </c>
      <c r="G20" s="100">
        <v>533.6</v>
      </c>
      <c r="H20" s="101">
        <v>937.6</v>
      </c>
      <c r="I20" s="104">
        <v>1356.9</v>
      </c>
      <c r="J20" s="100">
        <v>457.4</v>
      </c>
      <c r="K20" s="101">
        <v>834.7</v>
      </c>
      <c r="L20" s="102">
        <v>1235</v>
      </c>
      <c r="M20" s="80" t="str">
        <f>IF(AND($C$15&gt;=B20,$C$15&lt;=C20),$C$15,"")</f>
        <v/>
      </c>
    </row>
    <row r="21" spans="1:16" ht="4.25" customHeight="1" thickTop="1">
      <c r="A21" s="280"/>
      <c r="B21" s="280"/>
      <c r="C21" s="280"/>
      <c r="D21" s="280"/>
      <c r="E21" s="280"/>
      <c r="F21" s="280"/>
      <c r="G21" s="280"/>
      <c r="H21" s="280"/>
      <c r="I21" s="280"/>
      <c r="J21" s="280"/>
      <c r="K21" s="280"/>
      <c r="L21" s="280"/>
      <c r="M21" s="81"/>
    </row>
    <row r="22" spans="1:16" ht="11.5" hidden="1"/>
    <row r="23" spans="1:16" ht="11.5" hidden="1"/>
    <row r="24" spans="1:16" ht="11.5" hidden="1"/>
    <row r="25" spans="1:16" ht="11.5" hidden="1"/>
    <row r="26" spans="1:16" ht="11.5" hidden="1"/>
    <row r="27" spans="1:16" ht="11.5" hidden="1"/>
    <row r="28" spans="1:16" ht="11.5" hidden="1"/>
    <row r="29" spans="1:16" s="30" customFormat="1" ht="11.5" hidden="1">
      <c r="A29" s="29"/>
      <c r="B29" s="29"/>
      <c r="C29" s="29"/>
      <c r="D29" s="29"/>
      <c r="E29" s="29"/>
      <c r="F29" s="29"/>
      <c r="G29" s="29"/>
      <c r="H29" s="29"/>
      <c r="I29" s="29"/>
      <c r="J29" s="29"/>
      <c r="K29" s="29"/>
      <c r="L29" s="29"/>
      <c r="M29" s="80"/>
      <c r="N29" s="29"/>
      <c r="O29" s="29"/>
      <c r="P29" s="29"/>
    </row>
    <row r="30" spans="1:16" s="30" customFormat="1" ht="11.5" hidden="1">
      <c r="A30" s="29"/>
      <c r="B30" s="29"/>
      <c r="C30" s="29"/>
      <c r="D30" s="29"/>
      <c r="E30" s="29"/>
      <c r="F30" s="29"/>
      <c r="G30" s="29"/>
      <c r="H30" s="29"/>
      <c r="I30" s="29"/>
      <c r="J30" s="29"/>
      <c r="K30" s="29"/>
      <c r="L30" s="29"/>
      <c r="M30" s="80"/>
      <c r="N30" s="29"/>
      <c r="O30" s="29"/>
      <c r="P30" s="29"/>
    </row>
    <row r="31" spans="1:16" s="30" customFormat="1" ht="11.5" hidden="1">
      <c r="A31" s="29"/>
      <c r="B31" s="29"/>
      <c r="C31" s="29"/>
      <c r="D31" s="29"/>
      <c r="E31" s="29"/>
      <c r="F31" s="29"/>
      <c r="G31" s="29"/>
      <c r="H31" s="29"/>
      <c r="I31" s="29"/>
      <c r="J31" s="29"/>
      <c r="K31" s="29"/>
      <c r="L31" s="29"/>
      <c r="M31" s="80"/>
      <c r="N31" s="29"/>
      <c r="O31" s="29"/>
      <c r="P31" s="29"/>
    </row>
    <row r="32" spans="1:16" s="30" customFormat="1" ht="11.5" hidden="1">
      <c r="A32" s="29"/>
      <c r="B32" s="29"/>
      <c r="C32" s="29"/>
      <c r="D32" s="29"/>
      <c r="E32" s="29"/>
      <c r="F32" s="29"/>
      <c r="G32" s="29"/>
      <c r="H32" s="29"/>
      <c r="I32" s="29"/>
      <c r="J32" s="29"/>
      <c r="K32" s="29"/>
      <c r="L32" s="29"/>
      <c r="M32" s="80"/>
      <c r="N32" s="29"/>
      <c r="O32" s="29"/>
      <c r="P32" s="29"/>
    </row>
    <row r="33" spans="1:16" s="30" customFormat="1" ht="11.5" hidden="1">
      <c r="A33" s="29"/>
      <c r="B33" s="29"/>
      <c r="C33" s="29"/>
      <c r="D33" s="29"/>
      <c r="E33" s="29"/>
      <c r="F33" s="29"/>
      <c r="G33" s="29"/>
      <c r="H33" s="29"/>
      <c r="I33" s="29"/>
      <c r="J33" s="29"/>
      <c r="K33" s="29"/>
      <c r="L33" s="29"/>
      <c r="M33" s="80"/>
      <c r="N33" s="29"/>
      <c r="O33" s="29"/>
      <c r="P33" s="29"/>
    </row>
    <row r="34" spans="1:16" s="30" customFormat="1" ht="11.5" hidden="1">
      <c r="A34" s="29"/>
      <c r="B34" s="29"/>
      <c r="C34" s="29"/>
      <c r="D34" s="29"/>
      <c r="E34" s="29"/>
      <c r="F34" s="29"/>
      <c r="G34" s="29"/>
      <c r="H34" s="29"/>
      <c r="I34" s="29"/>
      <c r="J34" s="29"/>
      <c r="K34" s="29"/>
      <c r="L34" s="29"/>
      <c r="M34" s="80"/>
      <c r="N34" s="29"/>
      <c r="O34" s="29"/>
      <c r="P34" s="29"/>
    </row>
    <row r="35" spans="1:16" s="30" customFormat="1" ht="11.5" hidden="1">
      <c r="A35" s="29"/>
      <c r="B35" s="29"/>
      <c r="C35" s="29"/>
      <c r="D35" s="29"/>
      <c r="E35" s="29"/>
      <c r="F35" s="29"/>
      <c r="G35" s="29"/>
      <c r="H35" s="29"/>
      <c r="I35" s="29"/>
      <c r="J35" s="29"/>
      <c r="K35" s="29"/>
      <c r="L35" s="29"/>
      <c r="M35" s="80"/>
      <c r="N35" s="29"/>
      <c r="O35" s="29"/>
      <c r="P35" s="29"/>
    </row>
    <row r="36" spans="1:16" s="30" customFormat="1" ht="11.5" hidden="1">
      <c r="A36" s="29"/>
      <c r="B36" s="29"/>
      <c r="C36" s="29"/>
      <c r="D36" s="29"/>
      <c r="E36" s="29"/>
      <c r="F36" s="29"/>
      <c r="G36" s="29"/>
      <c r="H36" s="29"/>
      <c r="I36" s="29"/>
      <c r="J36" s="29"/>
      <c r="K36" s="29"/>
      <c r="L36" s="29"/>
      <c r="M36" s="80"/>
      <c r="N36" s="29"/>
      <c r="O36" s="29"/>
      <c r="P36" s="29"/>
    </row>
    <row r="37" spans="1:16" s="30" customFormat="1" ht="11.5" hidden="1">
      <c r="A37" s="29"/>
      <c r="B37" s="29"/>
      <c r="C37" s="29"/>
      <c r="D37" s="29"/>
      <c r="E37" s="29"/>
      <c r="F37" s="29"/>
      <c r="G37" s="29"/>
      <c r="H37" s="29"/>
      <c r="I37" s="29"/>
      <c r="J37" s="29"/>
      <c r="K37" s="29"/>
      <c r="L37" s="29"/>
      <c r="M37" s="80"/>
      <c r="N37" s="29"/>
      <c r="O37" s="29"/>
      <c r="P37" s="29"/>
    </row>
    <row r="38" spans="1:16" s="30" customFormat="1" ht="11.5" hidden="1">
      <c r="A38" s="29"/>
      <c r="B38" s="29"/>
      <c r="C38" s="29"/>
      <c r="D38" s="29"/>
      <c r="E38" s="29"/>
      <c r="F38" s="29"/>
      <c r="G38" s="29"/>
      <c r="H38" s="29"/>
      <c r="I38" s="29"/>
      <c r="J38" s="29"/>
      <c r="K38" s="29"/>
      <c r="L38" s="29"/>
      <c r="M38" s="80"/>
      <c r="N38" s="29"/>
      <c r="O38" s="29"/>
      <c r="P38" s="29"/>
    </row>
    <row r="39" spans="1:16" s="30" customFormat="1" ht="11.5" hidden="1">
      <c r="A39" s="29"/>
      <c r="B39" s="29"/>
      <c r="C39" s="29"/>
      <c r="D39" s="29"/>
      <c r="E39" s="29"/>
      <c r="F39" s="29"/>
      <c r="G39" s="29"/>
      <c r="H39" s="29"/>
      <c r="I39" s="29"/>
      <c r="J39" s="29"/>
      <c r="K39" s="29"/>
      <c r="L39" s="29"/>
      <c r="M39" s="80"/>
      <c r="N39" s="29"/>
      <c r="O39" s="29"/>
      <c r="P39" s="29"/>
    </row>
    <row r="40" spans="1:16" s="30" customFormat="1" ht="11.5" hidden="1">
      <c r="A40" s="29"/>
      <c r="B40" s="29"/>
      <c r="C40" s="29"/>
      <c r="D40" s="29"/>
      <c r="E40" s="29"/>
      <c r="F40" s="29"/>
      <c r="G40" s="29"/>
      <c r="H40" s="29"/>
      <c r="I40" s="29"/>
      <c r="J40" s="29"/>
      <c r="K40" s="29"/>
      <c r="L40" s="29"/>
      <c r="M40" s="80"/>
      <c r="N40" s="29"/>
      <c r="O40" s="29"/>
      <c r="P40" s="29"/>
    </row>
    <row r="41" spans="1:16" s="30" customFormat="1" ht="11.5" hidden="1">
      <c r="A41" s="29"/>
      <c r="B41" s="29"/>
      <c r="C41" s="29"/>
      <c r="D41" s="29"/>
      <c r="E41" s="29"/>
      <c r="F41" s="29"/>
      <c r="G41" s="29"/>
      <c r="H41" s="29"/>
      <c r="I41" s="29"/>
      <c r="J41" s="29"/>
      <c r="K41" s="29"/>
      <c r="L41" s="29"/>
      <c r="M41" s="80"/>
      <c r="N41" s="29"/>
      <c r="O41" s="29"/>
      <c r="P41" s="29"/>
    </row>
    <row r="42" spans="1:16" s="30" customFormat="1" ht="11.5" hidden="1">
      <c r="A42" s="29"/>
      <c r="B42" s="29"/>
      <c r="C42" s="29"/>
      <c r="D42" s="29"/>
      <c r="E42" s="29"/>
      <c r="F42" s="29"/>
      <c r="G42" s="29"/>
      <c r="H42" s="29"/>
      <c r="I42" s="29"/>
      <c r="J42" s="29"/>
      <c r="K42" s="29"/>
      <c r="L42" s="29"/>
      <c r="M42" s="80"/>
      <c r="N42" s="29"/>
      <c r="O42" s="29"/>
      <c r="P42" s="29"/>
    </row>
    <row r="43" spans="1:16" s="30" customFormat="1" ht="11.5" hidden="1">
      <c r="A43" s="29"/>
      <c r="B43" s="29"/>
      <c r="C43" s="29"/>
      <c r="D43" s="29"/>
      <c r="E43" s="29"/>
      <c r="F43" s="29"/>
      <c r="G43" s="29"/>
      <c r="H43" s="29"/>
      <c r="I43" s="29"/>
      <c r="J43" s="29"/>
      <c r="K43" s="29"/>
      <c r="L43" s="29"/>
      <c r="M43" s="80"/>
      <c r="N43" s="29"/>
      <c r="O43" s="29"/>
      <c r="P43" s="29"/>
    </row>
    <row r="44" spans="1:16" s="30" customFormat="1" ht="11.5" hidden="1">
      <c r="A44" s="29"/>
      <c r="B44" s="29"/>
      <c r="C44" s="29"/>
      <c r="D44" s="29"/>
      <c r="E44" s="29"/>
      <c r="F44" s="29"/>
      <c r="G44" s="29"/>
      <c r="H44" s="29"/>
      <c r="I44" s="29"/>
      <c r="J44" s="29"/>
      <c r="K44" s="29"/>
      <c r="L44" s="29"/>
      <c r="M44" s="80"/>
      <c r="N44" s="29"/>
      <c r="O44" s="29"/>
      <c r="P44" s="29"/>
    </row>
    <row r="45" spans="1:16" s="30" customFormat="1" ht="11.5" hidden="1">
      <c r="A45" s="29"/>
      <c r="B45" s="29"/>
      <c r="C45" s="29"/>
      <c r="D45" s="29"/>
      <c r="E45" s="29"/>
      <c r="F45" s="29"/>
      <c r="G45" s="29"/>
      <c r="H45" s="29"/>
      <c r="I45" s="29"/>
      <c r="J45" s="29"/>
      <c r="K45" s="29"/>
      <c r="L45" s="29"/>
      <c r="M45" s="80"/>
      <c r="N45" s="29"/>
      <c r="O45" s="29"/>
      <c r="P45" s="29"/>
    </row>
    <row r="46" spans="1:16" s="30" customFormat="1" ht="11.5" hidden="1">
      <c r="A46" s="29"/>
      <c r="B46" s="29"/>
      <c r="C46" s="29"/>
      <c r="D46" s="29"/>
      <c r="E46" s="29"/>
      <c r="F46" s="29"/>
      <c r="G46" s="29"/>
      <c r="H46" s="29"/>
      <c r="I46" s="29"/>
      <c r="J46" s="29"/>
      <c r="K46" s="29"/>
      <c r="L46" s="29"/>
      <c r="M46" s="80"/>
      <c r="N46" s="29"/>
      <c r="O46" s="29"/>
      <c r="P46" s="29"/>
    </row>
    <row r="47" spans="1:16" s="30" customFormat="1" ht="11.5" hidden="1">
      <c r="A47" s="29"/>
      <c r="B47" s="29"/>
      <c r="C47" s="29"/>
      <c r="D47" s="29"/>
      <c r="E47" s="29"/>
      <c r="F47" s="29"/>
      <c r="G47" s="29"/>
      <c r="H47" s="29"/>
      <c r="I47" s="29"/>
      <c r="J47" s="29"/>
      <c r="K47" s="29"/>
      <c r="L47" s="29"/>
      <c r="M47" s="80"/>
      <c r="N47" s="29"/>
      <c r="O47" s="29"/>
      <c r="P47" s="29"/>
    </row>
    <row r="48" spans="1:16" s="30" customFormat="1" ht="11.5" hidden="1">
      <c r="A48" s="29"/>
      <c r="B48" s="29"/>
      <c r="C48" s="29"/>
      <c r="D48" s="29"/>
      <c r="E48" s="29"/>
      <c r="F48" s="29"/>
      <c r="G48" s="29"/>
      <c r="H48" s="29"/>
      <c r="I48" s="29"/>
      <c r="J48" s="29"/>
      <c r="K48" s="29"/>
      <c r="L48" s="29"/>
      <c r="M48" s="80"/>
      <c r="N48" s="29"/>
      <c r="O48" s="29"/>
      <c r="P48" s="29"/>
    </row>
    <row r="49" spans="1:16" s="30" customFormat="1" ht="11.5" hidden="1">
      <c r="A49" s="29"/>
      <c r="B49" s="29"/>
      <c r="C49" s="29"/>
      <c r="D49" s="29"/>
      <c r="E49" s="29"/>
      <c r="F49" s="29"/>
      <c r="G49" s="29"/>
      <c r="H49" s="29"/>
      <c r="I49" s="29"/>
      <c r="J49" s="29"/>
      <c r="K49" s="29"/>
      <c r="L49" s="29"/>
      <c r="M49" s="80"/>
      <c r="N49" s="29"/>
      <c r="O49" s="29"/>
      <c r="P49" s="29"/>
    </row>
    <row r="50" spans="1:16" s="30" customFormat="1" ht="11.5" hidden="1">
      <c r="A50" s="29"/>
      <c r="B50" s="29"/>
      <c r="C50" s="29"/>
      <c r="D50" s="29"/>
      <c r="E50" s="29"/>
      <c r="F50" s="29"/>
      <c r="G50" s="29"/>
      <c r="H50" s="29"/>
      <c r="I50" s="29"/>
      <c r="J50" s="29"/>
      <c r="K50" s="29"/>
      <c r="L50" s="29"/>
      <c r="M50" s="80"/>
      <c r="N50" s="29"/>
      <c r="O50" s="29"/>
      <c r="P50" s="29"/>
    </row>
    <row r="51" spans="1:16" s="30" customFormat="1" ht="11.5" hidden="1">
      <c r="A51" s="29"/>
      <c r="B51" s="29"/>
      <c r="C51" s="29"/>
      <c r="D51" s="29"/>
      <c r="E51" s="29"/>
      <c r="F51" s="29"/>
      <c r="G51" s="29"/>
      <c r="H51" s="29"/>
      <c r="I51" s="29"/>
      <c r="J51" s="29"/>
      <c r="K51" s="29"/>
      <c r="L51" s="29"/>
      <c r="M51" s="80"/>
      <c r="N51" s="29"/>
      <c r="O51" s="29"/>
      <c r="P51" s="29"/>
    </row>
    <row r="52" spans="1:16" s="30" customFormat="1" ht="11.5" hidden="1">
      <c r="A52" s="29"/>
      <c r="B52" s="29"/>
      <c r="C52" s="29"/>
      <c r="D52" s="29"/>
      <c r="E52" s="29"/>
      <c r="F52" s="29"/>
      <c r="G52" s="29"/>
      <c r="H52" s="29"/>
      <c r="I52" s="29"/>
      <c r="J52" s="29"/>
      <c r="K52" s="29"/>
      <c r="L52" s="29"/>
      <c r="M52" s="80"/>
      <c r="N52" s="29"/>
      <c r="O52" s="29"/>
      <c r="P52" s="29"/>
    </row>
    <row r="53" spans="1:16" s="30" customFormat="1" ht="11.5" hidden="1">
      <c r="A53" s="29"/>
      <c r="B53" s="29"/>
      <c r="C53" s="29"/>
      <c r="D53" s="29"/>
      <c r="E53" s="29"/>
      <c r="F53" s="29"/>
      <c r="G53" s="29"/>
      <c r="H53" s="29"/>
      <c r="I53" s="29"/>
      <c r="J53" s="29"/>
      <c r="K53" s="29"/>
      <c r="L53" s="29"/>
      <c r="M53" s="80"/>
      <c r="N53" s="29"/>
      <c r="O53" s="29"/>
      <c r="P53" s="29"/>
    </row>
    <row r="54" spans="1:16" s="30" customFormat="1" ht="11.5" hidden="1">
      <c r="A54" s="29"/>
      <c r="B54" s="29"/>
      <c r="C54" s="29"/>
      <c r="D54" s="29"/>
      <c r="E54" s="29"/>
      <c r="F54" s="29"/>
      <c r="G54" s="29"/>
      <c r="H54" s="29"/>
      <c r="I54" s="29"/>
      <c r="J54" s="29"/>
      <c r="K54" s="29"/>
      <c r="L54" s="29"/>
      <c r="M54" s="80"/>
      <c r="N54" s="29"/>
      <c r="O54" s="29"/>
      <c r="P54" s="29"/>
    </row>
    <row r="55" spans="1:16" s="30" customFormat="1" ht="11.5" hidden="1">
      <c r="A55" s="29"/>
      <c r="B55" s="29"/>
      <c r="C55" s="29"/>
      <c r="D55" s="29"/>
      <c r="E55" s="29"/>
      <c r="F55" s="29"/>
      <c r="G55" s="29"/>
      <c r="H55" s="29"/>
      <c r="I55" s="29"/>
      <c r="J55" s="29"/>
      <c r="K55" s="29"/>
      <c r="L55" s="29"/>
      <c r="M55" s="80"/>
      <c r="N55" s="29"/>
      <c r="O55" s="29"/>
      <c r="P55" s="29"/>
    </row>
    <row r="56" spans="1:16" s="30" customFormat="1" ht="11.5" hidden="1">
      <c r="A56" s="29"/>
      <c r="B56" s="29"/>
      <c r="C56" s="29"/>
      <c r="D56" s="29"/>
      <c r="E56" s="29"/>
      <c r="F56" s="29"/>
      <c r="G56" s="29"/>
      <c r="H56" s="29"/>
      <c r="I56" s="29"/>
      <c r="J56" s="29"/>
      <c r="K56" s="29"/>
      <c r="L56" s="29"/>
      <c r="M56" s="80"/>
      <c r="N56" s="29"/>
      <c r="O56" s="29"/>
      <c r="P56" s="29"/>
    </row>
    <row r="57" spans="1:16" s="30" customFormat="1" ht="11.5" hidden="1">
      <c r="A57" s="29"/>
      <c r="B57" s="29"/>
      <c r="C57" s="29"/>
      <c r="D57" s="29"/>
      <c r="E57" s="29"/>
      <c r="F57" s="29"/>
      <c r="G57" s="29"/>
      <c r="H57" s="29"/>
      <c r="I57" s="29"/>
      <c r="J57" s="29"/>
      <c r="K57" s="29"/>
      <c r="L57" s="29"/>
      <c r="M57" s="80"/>
      <c r="N57" s="29"/>
      <c r="O57" s="29"/>
      <c r="P57" s="29"/>
    </row>
    <row r="58" spans="1:16" s="30" customFormat="1" ht="11.5" hidden="1">
      <c r="A58" s="29"/>
      <c r="B58" s="29"/>
      <c r="C58" s="29"/>
      <c r="D58" s="29"/>
      <c r="E58" s="29"/>
      <c r="F58" s="29"/>
      <c r="G58" s="29"/>
      <c r="H58" s="29"/>
      <c r="I58" s="29"/>
      <c r="J58" s="29"/>
      <c r="K58" s="29"/>
      <c r="L58" s="29"/>
      <c r="M58" s="80"/>
      <c r="N58" s="29"/>
      <c r="O58" s="29"/>
      <c r="P58" s="29"/>
    </row>
    <row r="59" spans="1:16" s="30" customFormat="1" ht="11.5" hidden="1">
      <c r="A59" s="29"/>
      <c r="B59" s="29"/>
      <c r="C59" s="29"/>
      <c r="D59" s="29"/>
      <c r="E59" s="29"/>
      <c r="F59" s="29"/>
      <c r="G59" s="29"/>
      <c r="H59" s="29"/>
      <c r="I59" s="29"/>
      <c r="J59" s="29"/>
      <c r="K59" s="29"/>
      <c r="L59" s="29"/>
      <c r="M59" s="80"/>
      <c r="N59" s="29"/>
      <c r="O59" s="29"/>
      <c r="P59" s="29"/>
    </row>
    <row r="60" spans="1:16" s="30" customFormat="1" ht="11.5" hidden="1">
      <c r="A60" s="29"/>
      <c r="B60" s="29"/>
      <c r="C60" s="29"/>
      <c r="D60" s="29"/>
      <c r="E60" s="29"/>
      <c r="F60" s="29"/>
      <c r="G60" s="29"/>
      <c r="H60" s="29"/>
      <c r="I60" s="29"/>
      <c r="J60" s="29"/>
      <c r="K60" s="29"/>
      <c r="L60" s="29"/>
      <c r="M60" s="80"/>
      <c r="N60" s="29"/>
      <c r="O60" s="29"/>
      <c r="P60" s="29"/>
    </row>
    <row r="61" spans="1:16" s="30" customFormat="1" ht="11.5" hidden="1">
      <c r="A61" s="29"/>
      <c r="B61" s="29"/>
      <c r="C61" s="29"/>
      <c r="D61" s="29"/>
      <c r="E61" s="29"/>
      <c r="F61" s="29"/>
      <c r="G61" s="29"/>
      <c r="H61" s="29"/>
      <c r="I61" s="29"/>
      <c r="J61" s="29"/>
      <c r="K61" s="29"/>
      <c r="L61" s="29"/>
      <c r="M61" s="80"/>
      <c r="N61" s="29"/>
      <c r="O61" s="29"/>
      <c r="P61" s="29"/>
    </row>
    <row r="62" spans="1:16" s="30" customFormat="1" ht="11.5" hidden="1">
      <c r="A62" s="29"/>
      <c r="B62" s="29"/>
      <c r="C62" s="29"/>
      <c r="D62" s="29"/>
      <c r="E62" s="29"/>
      <c r="F62" s="29"/>
      <c r="G62" s="29"/>
      <c r="H62" s="29"/>
      <c r="I62" s="29"/>
      <c r="J62" s="29"/>
      <c r="K62" s="29"/>
      <c r="L62" s="29"/>
      <c r="M62" s="80"/>
      <c r="N62" s="29"/>
      <c r="O62" s="29"/>
      <c r="P62" s="29"/>
    </row>
    <row r="63" spans="1:16" s="30" customFormat="1" ht="11.5" hidden="1">
      <c r="A63" s="29"/>
      <c r="B63" s="29"/>
      <c r="C63" s="29"/>
      <c r="D63" s="29"/>
      <c r="E63" s="29"/>
      <c r="F63" s="29"/>
      <c r="G63" s="29"/>
      <c r="H63" s="29"/>
      <c r="I63" s="29"/>
      <c r="J63" s="29"/>
      <c r="K63" s="29"/>
      <c r="L63" s="29"/>
      <c r="M63" s="80"/>
      <c r="N63" s="29"/>
      <c r="O63" s="29"/>
      <c r="P63" s="29"/>
    </row>
    <row r="64" spans="1:16" s="30" customFormat="1" ht="11.5" hidden="1">
      <c r="A64" s="29"/>
      <c r="B64" s="29"/>
      <c r="C64" s="29"/>
      <c r="D64" s="29"/>
      <c r="E64" s="29"/>
      <c r="F64" s="29"/>
      <c r="G64" s="29"/>
      <c r="H64" s="29"/>
      <c r="I64" s="29"/>
      <c r="J64" s="29"/>
      <c r="K64" s="29"/>
      <c r="L64" s="29"/>
      <c r="M64" s="80"/>
      <c r="N64" s="29"/>
      <c r="O64" s="29"/>
      <c r="P64" s="29"/>
    </row>
    <row r="65" spans="1:16" s="30" customFormat="1" ht="11.5" hidden="1">
      <c r="A65" s="29"/>
      <c r="B65" s="29"/>
      <c r="C65" s="29"/>
      <c r="D65" s="29"/>
      <c r="E65" s="29"/>
      <c r="F65" s="29"/>
      <c r="G65" s="29"/>
      <c r="H65" s="29"/>
      <c r="I65" s="29"/>
      <c r="J65" s="29"/>
      <c r="K65" s="29"/>
      <c r="L65" s="29"/>
      <c r="M65" s="80"/>
      <c r="N65" s="29"/>
      <c r="O65" s="29"/>
      <c r="P65" s="29"/>
    </row>
    <row r="66" spans="1:16" s="30" customFormat="1" ht="11.5" hidden="1">
      <c r="A66" s="29"/>
      <c r="B66" s="29"/>
      <c r="C66" s="29"/>
      <c r="D66" s="29"/>
      <c r="E66" s="29"/>
      <c r="F66" s="29"/>
      <c r="G66" s="29"/>
      <c r="H66" s="29"/>
      <c r="I66" s="29"/>
      <c r="J66" s="29"/>
      <c r="K66" s="29"/>
      <c r="L66" s="29"/>
      <c r="M66" s="80"/>
      <c r="N66" s="29"/>
      <c r="O66" s="29"/>
      <c r="P66" s="29"/>
    </row>
    <row r="67" spans="1:16" s="30" customFormat="1" ht="11.5" hidden="1">
      <c r="A67" s="29"/>
      <c r="B67" s="29"/>
      <c r="C67" s="29"/>
      <c r="D67" s="29"/>
      <c r="E67" s="29"/>
      <c r="F67" s="29"/>
      <c r="G67" s="29"/>
      <c r="H67" s="29"/>
      <c r="I67" s="29"/>
      <c r="J67" s="29"/>
      <c r="K67" s="29"/>
      <c r="L67" s="29"/>
      <c r="M67" s="80"/>
      <c r="N67" s="29"/>
      <c r="O67" s="29"/>
      <c r="P67" s="29"/>
    </row>
    <row r="68" spans="1:16" s="30" customFormat="1" ht="11.5" hidden="1">
      <c r="A68" s="29"/>
      <c r="B68" s="29"/>
      <c r="C68" s="29"/>
      <c r="D68" s="29"/>
      <c r="E68" s="29"/>
      <c r="F68" s="29"/>
      <c r="G68" s="29"/>
      <c r="H68" s="29"/>
      <c r="I68" s="29"/>
      <c r="J68" s="29"/>
      <c r="K68" s="29"/>
      <c r="L68" s="29"/>
      <c r="M68" s="80"/>
      <c r="N68" s="29"/>
      <c r="O68" s="29"/>
      <c r="P68" s="29"/>
    </row>
    <row r="69" spans="1:16" s="30" customFormat="1" ht="11.5" hidden="1">
      <c r="A69" s="29"/>
      <c r="B69" s="29"/>
      <c r="C69" s="29"/>
      <c r="D69" s="29"/>
      <c r="E69" s="29"/>
      <c r="F69" s="29"/>
      <c r="G69" s="29"/>
      <c r="H69" s="29"/>
      <c r="I69" s="29"/>
      <c r="J69" s="29"/>
      <c r="K69" s="29"/>
      <c r="L69" s="29"/>
      <c r="M69" s="80"/>
      <c r="N69" s="29"/>
      <c r="O69" s="29"/>
      <c r="P69" s="29"/>
    </row>
    <row r="70" spans="1:16" s="30" customFormat="1" ht="11.5" hidden="1">
      <c r="A70" s="29"/>
      <c r="B70" s="29"/>
      <c r="C70" s="29"/>
      <c r="D70" s="29"/>
      <c r="E70" s="29"/>
      <c r="F70" s="29"/>
      <c r="G70" s="29"/>
      <c r="H70" s="29"/>
      <c r="I70" s="29"/>
      <c r="J70" s="29"/>
      <c r="K70" s="29"/>
      <c r="L70" s="29"/>
      <c r="M70" s="80"/>
      <c r="N70" s="29"/>
      <c r="O70" s="29"/>
      <c r="P70" s="29"/>
    </row>
    <row r="71" spans="1:16" s="30" customFormat="1" ht="11.5" hidden="1">
      <c r="A71" s="29"/>
      <c r="B71" s="29"/>
      <c r="C71" s="29"/>
      <c r="D71" s="29"/>
      <c r="E71" s="29"/>
      <c r="F71" s="29"/>
      <c r="G71" s="29"/>
      <c r="H71" s="29"/>
      <c r="I71" s="29"/>
      <c r="J71" s="29"/>
      <c r="K71" s="29"/>
      <c r="L71" s="29"/>
      <c r="M71" s="80"/>
      <c r="N71" s="29"/>
      <c r="O71" s="29"/>
      <c r="P71" s="29"/>
    </row>
    <row r="72" spans="1:16" s="30" customFormat="1" ht="11.5" hidden="1">
      <c r="A72" s="29"/>
      <c r="B72" s="29"/>
      <c r="C72" s="29"/>
      <c r="D72" s="29"/>
      <c r="E72" s="29"/>
      <c r="F72" s="29"/>
      <c r="G72" s="29"/>
      <c r="H72" s="29"/>
      <c r="I72" s="29"/>
      <c r="J72" s="29"/>
      <c r="K72" s="29"/>
      <c r="L72" s="29"/>
      <c r="M72" s="80"/>
      <c r="N72" s="29"/>
      <c r="O72" s="29"/>
      <c r="P72" s="29"/>
    </row>
    <row r="73" spans="1:16" s="30" customFormat="1" ht="11.5" hidden="1">
      <c r="A73" s="29"/>
      <c r="B73" s="29"/>
      <c r="C73" s="29"/>
      <c r="D73" s="29"/>
      <c r="E73" s="29"/>
      <c r="F73" s="29"/>
      <c r="G73" s="29"/>
      <c r="H73" s="29"/>
      <c r="I73" s="29"/>
      <c r="J73" s="29"/>
      <c r="K73" s="29"/>
      <c r="L73" s="29"/>
      <c r="M73" s="80"/>
      <c r="N73" s="29"/>
      <c r="O73" s="29"/>
      <c r="P73" s="29"/>
    </row>
    <row r="74" spans="1:16" s="30" customFormat="1" ht="11.5" hidden="1">
      <c r="A74" s="29"/>
      <c r="B74" s="29"/>
      <c r="C74" s="29"/>
      <c r="D74" s="29"/>
      <c r="E74" s="29"/>
      <c r="F74" s="29"/>
      <c r="G74" s="29"/>
      <c r="H74" s="29"/>
      <c r="I74" s="29"/>
      <c r="J74" s="29"/>
      <c r="K74" s="29"/>
      <c r="L74" s="29"/>
      <c r="M74" s="80"/>
      <c r="N74" s="29"/>
      <c r="O74" s="29"/>
      <c r="P74" s="29"/>
    </row>
    <row r="75" spans="1:16" s="30" customFormat="1" ht="11.5" hidden="1">
      <c r="A75" s="29"/>
      <c r="B75" s="29"/>
      <c r="C75" s="29"/>
      <c r="D75" s="29"/>
      <c r="E75" s="29"/>
      <c r="F75" s="29"/>
      <c r="G75" s="29"/>
      <c r="H75" s="29"/>
      <c r="I75" s="29"/>
      <c r="J75" s="29"/>
      <c r="K75" s="29"/>
      <c r="L75" s="29"/>
      <c r="M75" s="80"/>
      <c r="N75" s="29"/>
      <c r="O75" s="29"/>
      <c r="P75" s="29"/>
    </row>
    <row r="76" spans="1:16" s="30" customFormat="1" ht="11.5" hidden="1">
      <c r="A76" s="29"/>
      <c r="B76" s="29"/>
      <c r="C76" s="29"/>
      <c r="D76" s="29"/>
      <c r="E76" s="29"/>
      <c r="F76" s="29"/>
      <c r="G76" s="29"/>
      <c r="H76" s="29"/>
      <c r="I76" s="29"/>
      <c r="J76" s="29"/>
      <c r="K76" s="29"/>
      <c r="L76" s="29"/>
      <c r="M76" s="80"/>
      <c r="N76" s="29"/>
      <c r="O76" s="29"/>
      <c r="P76" s="29"/>
    </row>
    <row r="77" spans="1:16" s="30" customFormat="1" ht="11.5" hidden="1">
      <c r="A77" s="29"/>
      <c r="B77" s="29"/>
      <c r="C77" s="29"/>
      <c r="D77" s="29"/>
      <c r="E77" s="29"/>
      <c r="F77" s="29"/>
      <c r="G77" s="29"/>
      <c r="H77" s="29"/>
      <c r="I77" s="29"/>
      <c r="J77" s="29"/>
      <c r="K77" s="29"/>
      <c r="L77" s="29"/>
      <c r="M77" s="80"/>
      <c r="N77" s="29"/>
      <c r="O77" s="29"/>
      <c r="P77" s="29"/>
    </row>
    <row r="78" spans="1:16" s="30" customFormat="1" ht="11.5" hidden="1">
      <c r="A78" s="29"/>
      <c r="B78" s="29"/>
      <c r="C78" s="29"/>
      <c r="D78" s="29"/>
      <c r="E78" s="29"/>
      <c r="F78" s="29"/>
      <c r="G78" s="29"/>
      <c r="H78" s="29"/>
      <c r="I78" s="29"/>
      <c r="J78" s="29"/>
      <c r="K78" s="29"/>
      <c r="L78" s="29"/>
      <c r="M78" s="80"/>
      <c r="N78" s="29"/>
      <c r="O78" s="29"/>
      <c r="P78" s="29"/>
    </row>
    <row r="79" spans="1:16" s="30" customFormat="1" ht="11.5" hidden="1">
      <c r="A79" s="29"/>
      <c r="B79" s="29"/>
      <c r="C79" s="29"/>
      <c r="D79" s="29"/>
      <c r="E79" s="29"/>
      <c r="F79" s="29"/>
      <c r="G79" s="29"/>
      <c r="H79" s="29"/>
      <c r="I79" s="29"/>
      <c r="J79" s="29"/>
      <c r="K79" s="29"/>
      <c r="L79" s="29"/>
      <c r="M79" s="80"/>
      <c r="N79" s="29"/>
      <c r="O79" s="29"/>
      <c r="P79" s="29"/>
    </row>
    <row r="80" spans="1:16" s="30" customFormat="1" ht="11.5" hidden="1">
      <c r="A80" s="29"/>
      <c r="B80" s="29"/>
      <c r="C80" s="29"/>
      <c r="D80" s="29"/>
      <c r="E80" s="29"/>
      <c r="F80" s="29"/>
      <c r="G80" s="29"/>
      <c r="H80" s="29"/>
      <c r="I80" s="29"/>
      <c r="J80" s="29"/>
      <c r="K80" s="29"/>
      <c r="L80" s="29"/>
      <c r="M80" s="80"/>
      <c r="N80" s="29"/>
      <c r="O80" s="29"/>
      <c r="P80" s="29"/>
    </row>
    <row r="81" spans="1:16" s="30" customFormat="1" ht="11.5" hidden="1">
      <c r="A81" s="29"/>
      <c r="B81" s="29"/>
      <c r="C81" s="29"/>
      <c r="D81" s="29"/>
      <c r="E81" s="29"/>
      <c r="F81" s="29"/>
      <c r="G81" s="29"/>
      <c r="H81" s="29"/>
      <c r="I81" s="29"/>
      <c r="J81" s="29"/>
      <c r="K81" s="29"/>
      <c r="L81" s="29"/>
      <c r="M81" s="80"/>
      <c r="N81" s="29"/>
      <c r="O81" s="29"/>
      <c r="P81" s="29"/>
    </row>
    <row r="82" spans="1:16" s="30" customFormat="1" ht="11.5" hidden="1">
      <c r="A82" s="29"/>
      <c r="B82" s="29"/>
      <c r="C82" s="29"/>
      <c r="D82" s="29"/>
      <c r="E82" s="29"/>
      <c r="F82" s="29"/>
      <c r="G82" s="29"/>
      <c r="H82" s="29"/>
      <c r="I82" s="29"/>
      <c r="J82" s="29"/>
      <c r="K82" s="29"/>
      <c r="L82" s="29"/>
      <c r="M82" s="80"/>
      <c r="N82" s="29"/>
      <c r="O82" s="29"/>
      <c r="P82" s="29"/>
    </row>
    <row r="83" spans="1:16" s="30" customFormat="1" ht="11.5" hidden="1">
      <c r="A83" s="29"/>
      <c r="B83" s="29"/>
      <c r="C83" s="29"/>
      <c r="D83" s="29"/>
      <c r="E83" s="29"/>
      <c r="F83" s="29"/>
      <c r="G83" s="29"/>
      <c r="H83" s="29"/>
      <c r="I83" s="29"/>
      <c r="J83" s="29"/>
      <c r="K83" s="29"/>
      <c r="L83" s="29"/>
      <c r="M83" s="80"/>
      <c r="N83" s="29"/>
      <c r="O83" s="29"/>
      <c r="P83" s="29"/>
    </row>
    <row r="84" spans="1:16" s="30" customFormat="1" ht="11.5" hidden="1">
      <c r="A84" s="29"/>
      <c r="B84" s="29"/>
      <c r="C84" s="29"/>
      <c r="D84" s="29"/>
      <c r="E84" s="29"/>
      <c r="F84" s="29"/>
      <c r="G84" s="29"/>
      <c r="H84" s="29"/>
      <c r="I84" s="29"/>
      <c r="J84" s="29"/>
      <c r="K84" s="29"/>
      <c r="L84" s="29"/>
      <c r="M84" s="80"/>
      <c r="N84" s="29"/>
      <c r="O84" s="29"/>
      <c r="P84" s="29"/>
    </row>
    <row r="85" spans="1:16" s="30" customFormat="1" ht="11.5" hidden="1">
      <c r="A85" s="29"/>
      <c r="B85" s="29"/>
      <c r="C85" s="29"/>
      <c r="D85" s="29"/>
      <c r="E85" s="29"/>
      <c r="F85" s="29"/>
      <c r="G85" s="29"/>
      <c r="H85" s="29"/>
      <c r="I85" s="29"/>
      <c r="J85" s="29"/>
      <c r="K85" s="29"/>
      <c r="L85" s="29"/>
      <c r="M85" s="80"/>
      <c r="N85" s="29"/>
      <c r="O85" s="29"/>
      <c r="P85" s="29"/>
    </row>
    <row r="86" spans="1:16" s="30" customFormat="1" ht="11.5" hidden="1">
      <c r="A86" s="29"/>
      <c r="B86" s="29"/>
      <c r="C86" s="29"/>
      <c r="D86" s="29"/>
      <c r="E86" s="29"/>
      <c r="F86" s="29"/>
      <c r="G86" s="29"/>
      <c r="H86" s="29"/>
      <c r="I86" s="29"/>
      <c r="J86" s="29"/>
      <c r="K86" s="29"/>
      <c r="L86" s="29"/>
      <c r="M86" s="80"/>
      <c r="N86" s="29"/>
      <c r="O86" s="29"/>
      <c r="P86" s="29"/>
    </row>
    <row r="87" spans="1:16" s="30" customFormat="1" ht="11.5" hidden="1">
      <c r="A87" s="29"/>
      <c r="B87" s="29"/>
      <c r="C87" s="29"/>
      <c r="D87" s="29"/>
      <c r="E87" s="29"/>
      <c r="F87" s="29"/>
      <c r="G87" s="29"/>
      <c r="H87" s="29"/>
      <c r="I87" s="29"/>
      <c r="J87" s="29"/>
      <c r="K87" s="29"/>
      <c r="L87" s="29"/>
      <c r="M87" s="80"/>
      <c r="N87" s="29"/>
      <c r="O87" s="29"/>
      <c r="P87" s="29"/>
    </row>
    <row r="88" spans="1:16" s="30" customFormat="1" ht="11.5" hidden="1">
      <c r="A88" s="29"/>
      <c r="B88" s="29"/>
      <c r="C88" s="29"/>
      <c r="D88" s="29"/>
      <c r="E88" s="29"/>
      <c r="F88" s="29"/>
      <c r="G88" s="29"/>
      <c r="H88" s="29"/>
      <c r="I88" s="29"/>
      <c r="J88" s="29"/>
      <c r="K88" s="29"/>
      <c r="L88" s="29"/>
      <c r="M88" s="80"/>
      <c r="N88" s="29"/>
      <c r="O88" s="29"/>
      <c r="P88" s="29"/>
    </row>
    <row r="89" spans="1:16" s="30" customFormat="1" ht="11.5" hidden="1">
      <c r="A89" s="29"/>
      <c r="B89" s="29"/>
      <c r="C89" s="29"/>
      <c r="D89" s="29"/>
      <c r="E89" s="29"/>
      <c r="F89" s="29"/>
      <c r="G89" s="29"/>
      <c r="H89" s="29"/>
      <c r="I89" s="29"/>
      <c r="J89" s="29"/>
      <c r="K89" s="29"/>
      <c r="L89" s="29"/>
      <c r="M89" s="80"/>
      <c r="N89" s="29"/>
      <c r="O89" s="29"/>
      <c r="P89" s="29"/>
    </row>
    <row r="90" spans="1:16" s="30" customFormat="1" ht="11.5" hidden="1">
      <c r="A90" s="29"/>
      <c r="B90" s="29"/>
      <c r="C90" s="29"/>
      <c r="D90" s="29"/>
      <c r="E90" s="29"/>
      <c r="F90" s="29"/>
      <c r="G90" s="29"/>
      <c r="H90" s="29"/>
      <c r="I90" s="29"/>
      <c r="J90" s="29"/>
      <c r="K90" s="29"/>
      <c r="L90" s="29"/>
      <c r="M90" s="80"/>
      <c r="N90" s="29"/>
      <c r="O90" s="29"/>
      <c r="P90" s="29"/>
    </row>
    <row r="91" spans="1:16" s="30" customFormat="1" ht="11.5" hidden="1">
      <c r="A91" s="29"/>
      <c r="B91" s="29"/>
      <c r="C91" s="29"/>
      <c r="D91" s="29"/>
      <c r="E91" s="29"/>
      <c r="F91" s="29"/>
      <c r="G91" s="29"/>
      <c r="H91" s="29"/>
      <c r="I91" s="29"/>
      <c r="J91" s="29"/>
      <c r="K91" s="29"/>
      <c r="L91" s="29"/>
      <c r="M91" s="80"/>
      <c r="N91" s="29"/>
      <c r="O91" s="29"/>
      <c r="P91" s="29"/>
    </row>
    <row r="92" spans="1:16" s="30" customFormat="1" ht="11.5" hidden="1">
      <c r="A92" s="29"/>
      <c r="B92" s="29"/>
      <c r="C92" s="29"/>
      <c r="D92" s="29"/>
      <c r="E92" s="29"/>
      <c r="F92" s="29"/>
      <c r="G92" s="29"/>
      <c r="H92" s="29"/>
      <c r="I92" s="29"/>
      <c r="J92" s="29"/>
      <c r="K92" s="29"/>
      <c r="L92" s="29"/>
      <c r="M92" s="80"/>
      <c r="N92" s="29"/>
      <c r="O92" s="29"/>
      <c r="P92" s="29"/>
    </row>
    <row r="93" spans="1:16" s="30" customFormat="1" ht="11.5" hidden="1">
      <c r="A93" s="29"/>
      <c r="B93" s="29"/>
      <c r="C93" s="29"/>
      <c r="D93" s="29"/>
      <c r="E93" s="29"/>
      <c r="F93" s="29"/>
      <c r="G93" s="29"/>
      <c r="H93" s="29"/>
      <c r="I93" s="29"/>
      <c r="J93" s="29"/>
      <c r="K93" s="29"/>
      <c r="L93" s="29"/>
      <c r="M93" s="80"/>
      <c r="N93" s="29"/>
      <c r="O93" s="29"/>
      <c r="P93" s="29"/>
    </row>
    <row r="94" spans="1:16" s="30" customFormat="1" ht="11.5" hidden="1">
      <c r="A94" s="29"/>
      <c r="B94" s="29"/>
      <c r="C94" s="29"/>
      <c r="D94" s="29"/>
      <c r="E94" s="29"/>
      <c r="F94" s="29"/>
      <c r="G94" s="29"/>
      <c r="H94" s="29"/>
      <c r="I94" s="29"/>
      <c r="J94" s="29"/>
      <c r="K94" s="29"/>
      <c r="L94" s="29"/>
      <c r="M94" s="80"/>
      <c r="N94" s="29"/>
      <c r="O94" s="29"/>
      <c r="P94" s="29"/>
    </row>
    <row r="95" spans="1:16" s="30" customFormat="1" ht="11.5" hidden="1">
      <c r="A95" s="29"/>
      <c r="B95" s="29"/>
      <c r="C95" s="29"/>
      <c r="D95" s="29"/>
      <c r="E95" s="29"/>
      <c r="F95" s="29"/>
      <c r="G95" s="29"/>
      <c r="H95" s="29"/>
      <c r="I95" s="29"/>
      <c r="J95" s="29"/>
      <c r="K95" s="29"/>
      <c r="L95" s="29"/>
      <c r="M95" s="80"/>
      <c r="N95" s="29"/>
      <c r="O95" s="29"/>
      <c r="P95" s="29"/>
    </row>
    <row r="96" spans="1:16" s="30" customFormat="1" ht="11.5" hidden="1">
      <c r="A96" s="29"/>
      <c r="B96" s="29"/>
      <c r="C96" s="29"/>
      <c r="D96" s="29"/>
      <c r="E96" s="29"/>
      <c r="F96" s="29"/>
      <c r="G96" s="29"/>
      <c r="H96" s="29"/>
      <c r="I96" s="29"/>
      <c r="J96" s="29"/>
      <c r="K96" s="29"/>
      <c r="L96" s="29"/>
      <c r="M96" s="80"/>
      <c r="N96" s="29"/>
      <c r="O96" s="29"/>
      <c r="P96" s="29"/>
    </row>
    <row r="97" spans="1:16" s="30" customFormat="1" ht="11.5" hidden="1">
      <c r="A97" s="29"/>
      <c r="B97" s="29"/>
      <c r="C97" s="29"/>
      <c r="D97" s="29"/>
      <c r="E97" s="29"/>
      <c r="F97" s="29"/>
      <c r="G97" s="29"/>
      <c r="H97" s="29"/>
      <c r="I97" s="29"/>
      <c r="J97" s="29"/>
      <c r="K97" s="29"/>
      <c r="L97" s="29"/>
      <c r="M97" s="80"/>
      <c r="N97" s="29"/>
      <c r="O97" s="29"/>
      <c r="P97" s="29"/>
    </row>
    <row r="98" spans="1:16" s="30" customFormat="1" ht="11.5" hidden="1">
      <c r="A98" s="29"/>
      <c r="B98" s="29"/>
      <c r="C98" s="29"/>
      <c r="D98" s="29"/>
      <c r="E98" s="29"/>
      <c r="F98" s="29"/>
      <c r="G98" s="29"/>
      <c r="H98" s="29"/>
      <c r="I98" s="29"/>
      <c r="J98" s="29"/>
      <c r="K98" s="29"/>
      <c r="L98" s="29"/>
      <c r="M98" s="80"/>
      <c r="N98" s="29"/>
      <c r="O98" s="29"/>
      <c r="P98" s="29"/>
    </row>
    <row r="99" spans="1:16" s="30" customFormat="1" ht="11.5" hidden="1">
      <c r="A99" s="29"/>
      <c r="B99" s="29"/>
      <c r="C99" s="29"/>
      <c r="D99" s="29"/>
      <c r="E99" s="29"/>
      <c r="F99" s="29"/>
      <c r="G99" s="29"/>
      <c r="H99" s="29"/>
      <c r="I99" s="29"/>
      <c r="J99" s="29"/>
      <c r="K99" s="29"/>
      <c r="L99" s="29"/>
      <c r="M99" s="80"/>
      <c r="N99" s="29"/>
      <c r="O99" s="29"/>
      <c r="P99" s="29"/>
    </row>
    <row r="100" spans="1:16" s="30" customFormat="1" ht="11.5" hidden="1">
      <c r="A100" s="29"/>
      <c r="B100" s="29"/>
      <c r="C100" s="29"/>
      <c r="D100" s="29"/>
      <c r="E100" s="29"/>
      <c r="F100" s="29"/>
      <c r="G100" s="29"/>
      <c r="H100" s="29"/>
      <c r="I100" s="29"/>
      <c r="J100" s="29"/>
      <c r="K100" s="29"/>
      <c r="L100" s="29"/>
      <c r="M100" s="80"/>
      <c r="N100" s="29"/>
      <c r="O100" s="29"/>
      <c r="P100" s="29"/>
    </row>
    <row r="101" spans="1:16" s="30" customFormat="1" ht="11.5" hidden="1">
      <c r="A101" s="29"/>
      <c r="B101" s="29"/>
      <c r="C101" s="29"/>
      <c r="D101" s="29"/>
      <c r="E101" s="29"/>
      <c r="F101" s="29"/>
      <c r="G101" s="29"/>
      <c r="H101" s="29"/>
      <c r="I101" s="29"/>
      <c r="J101" s="29"/>
      <c r="K101" s="29"/>
      <c r="L101" s="29"/>
      <c r="M101" s="80"/>
      <c r="N101" s="29"/>
      <c r="O101" s="29"/>
      <c r="P101" s="29"/>
    </row>
    <row r="102" spans="1:16" s="30" customFormat="1" ht="11.5" hidden="1">
      <c r="A102" s="29"/>
      <c r="B102" s="29"/>
      <c r="C102" s="29"/>
      <c r="D102" s="29"/>
      <c r="E102" s="29"/>
      <c r="F102" s="29"/>
      <c r="G102" s="29"/>
      <c r="H102" s="29"/>
      <c r="I102" s="29"/>
      <c r="J102" s="29"/>
      <c r="K102" s="29"/>
      <c r="L102" s="29"/>
      <c r="M102" s="80"/>
      <c r="N102" s="29"/>
      <c r="O102" s="29"/>
      <c r="P102" s="29"/>
    </row>
    <row r="103" spans="1:16" s="30" customFormat="1" ht="11.5" hidden="1">
      <c r="A103" s="29"/>
      <c r="B103" s="29"/>
      <c r="C103" s="29"/>
      <c r="D103" s="29"/>
      <c r="E103" s="29"/>
      <c r="F103" s="29"/>
      <c r="G103" s="29"/>
      <c r="H103" s="29"/>
      <c r="I103" s="29"/>
      <c r="J103" s="29"/>
      <c r="K103" s="29"/>
      <c r="L103" s="29"/>
      <c r="M103" s="80"/>
      <c r="N103" s="29"/>
      <c r="O103" s="29"/>
      <c r="P103" s="29"/>
    </row>
    <row r="104" spans="1:16" s="30" customFormat="1" ht="11.5" hidden="1">
      <c r="A104" s="29"/>
      <c r="B104" s="29"/>
      <c r="C104" s="29"/>
      <c r="D104" s="29"/>
      <c r="E104" s="29"/>
      <c r="F104" s="29"/>
      <c r="G104" s="29"/>
      <c r="H104" s="29"/>
      <c r="I104" s="29"/>
      <c r="J104" s="29"/>
      <c r="K104" s="29"/>
      <c r="L104" s="29"/>
      <c r="M104" s="80"/>
      <c r="N104" s="29"/>
      <c r="O104" s="29"/>
      <c r="P104" s="29"/>
    </row>
    <row r="105" spans="1:16" s="30" customFormat="1" ht="11.5" hidden="1">
      <c r="A105" s="29"/>
      <c r="B105" s="29"/>
      <c r="C105" s="29"/>
      <c r="D105" s="29"/>
      <c r="E105" s="29"/>
      <c r="F105" s="29"/>
      <c r="G105" s="29"/>
      <c r="H105" s="29"/>
      <c r="I105" s="29"/>
      <c r="J105" s="29"/>
      <c r="K105" s="29"/>
      <c r="L105" s="29"/>
      <c r="M105" s="80"/>
      <c r="N105" s="29"/>
      <c r="O105" s="29"/>
      <c r="P105" s="29"/>
    </row>
    <row r="106" spans="1:16" s="30" customFormat="1" ht="11.5" hidden="1">
      <c r="A106" s="29"/>
      <c r="B106" s="29"/>
      <c r="C106" s="29"/>
      <c r="D106" s="29"/>
      <c r="E106" s="29"/>
      <c r="F106" s="29"/>
      <c r="G106" s="29"/>
      <c r="H106" s="29"/>
      <c r="I106" s="29"/>
      <c r="J106" s="29"/>
      <c r="K106" s="29"/>
      <c r="L106" s="29"/>
      <c r="M106" s="80"/>
      <c r="N106" s="29"/>
      <c r="O106" s="29"/>
      <c r="P106" s="29"/>
    </row>
    <row r="107" spans="1:16" s="30" customFormat="1" ht="11.5" hidden="1">
      <c r="A107" s="29"/>
      <c r="B107" s="29"/>
      <c r="C107" s="29"/>
      <c r="D107" s="29"/>
      <c r="E107" s="29"/>
      <c r="F107" s="29"/>
      <c r="G107" s="29"/>
      <c r="H107" s="29"/>
      <c r="I107" s="29"/>
      <c r="J107" s="29"/>
      <c r="K107" s="29"/>
      <c r="L107" s="29"/>
      <c r="M107" s="80"/>
      <c r="N107" s="29"/>
      <c r="O107" s="29"/>
      <c r="P107" s="29"/>
    </row>
    <row r="108" spans="1:16" s="30" customFormat="1" ht="11.5" hidden="1">
      <c r="A108" s="29"/>
      <c r="B108" s="29"/>
      <c r="C108" s="29"/>
      <c r="D108" s="29"/>
      <c r="E108" s="29"/>
      <c r="F108" s="29"/>
      <c r="G108" s="29"/>
      <c r="H108" s="29"/>
      <c r="I108" s="29"/>
      <c r="J108" s="29"/>
      <c r="K108" s="29"/>
      <c r="L108" s="29"/>
      <c r="M108" s="80"/>
      <c r="N108" s="29"/>
      <c r="O108" s="29"/>
      <c r="P108" s="29"/>
    </row>
    <row r="109" spans="1:16" s="30" customFormat="1" ht="11.5" hidden="1">
      <c r="A109" s="29"/>
      <c r="B109" s="29"/>
      <c r="C109" s="29"/>
      <c r="D109" s="29"/>
      <c r="E109" s="29"/>
      <c r="F109" s="29"/>
      <c r="G109" s="29"/>
      <c r="H109" s="29"/>
      <c r="I109" s="29"/>
      <c r="J109" s="29"/>
      <c r="K109" s="29"/>
      <c r="L109" s="29"/>
      <c r="M109" s="80"/>
      <c r="N109" s="29"/>
      <c r="O109" s="29"/>
      <c r="P109" s="29"/>
    </row>
    <row r="110" spans="1:16" s="30" customFormat="1" ht="11.5" hidden="1">
      <c r="A110" s="29"/>
      <c r="B110" s="29"/>
      <c r="C110" s="29"/>
      <c r="D110" s="29"/>
      <c r="E110" s="29"/>
      <c r="F110" s="29"/>
      <c r="G110" s="29"/>
      <c r="H110" s="29"/>
      <c r="I110" s="29"/>
      <c r="J110" s="29"/>
      <c r="K110" s="29"/>
      <c r="L110" s="29"/>
      <c r="M110" s="80"/>
      <c r="N110" s="29"/>
      <c r="O110" s="29"/>
      <c r="P110" s="29"/>
    </row>
    <row r="111" spans="1:16" s="30" customFormat="1" ht="11.5" hidden="1">
      <c r="A111" s="29"/>
      <c r="B111" s="29"/>
      <c r="C111" s="29"/>
      <c r="D111" s="29"/>
      <c r="E111" s="29"/>
      <c r="F111" s="29"/>
      <c r="G111" s="29"/>
      <c r="H111" s="29"/>
      <c r="I111" s="29"/>
      <c r="J111" s="29"/>
      <c r="K111" s="29"/>
      <c r="L111" s="29"/>
      <c r="M111" s="80"/>
      <c r="N111" s="29"/>
      <c r="O111" s="29"/>
      <c r="P111" s="29"/>
    </row>
    <row r="112" spans="1:16" s="30" customFormat="1" ht="11.5" hidden="1">
      <c r="A112" s="29"/>
      <c r="B112" s="29"/>
      <c r="C112" s="29"/>
      <c r="D112" s="29"/>
      <c r="E112" s="29"/>
      <c r="F112" s="29"/>
      <c r="G112" s="29"/>
      <c r="H112" s="29"/>
      <c r="I112" s="29"/>
      <c r="J112" s="29"/>
      <c r="K112" s="29"/>
      <c r="L112" s="29"/>
      <c r="M112" s="80"/>
      <c r="N112" s="29"/>
      <c r="O112" s="29"/>
      <c r="P112" s="29"/>
    </row>
    <row r="113" spans="1:16" s="30" customFormat="1" ht="11.5" hidden="1">
      <c r="A113" s="29"/>
      <c r="B113" s="29"/>
      <c r="C113" s="29"/>
      <c r="D113" s="29"/>
      <c r="E113" s="29"/>
      <c r="F113" s="29"/>
      <c r="G113" s="29"/>
      <c r="H113" s="29"/>
      <c r="I113" s="29"/>
      <c r="J113" s="29"/>
      <c r="K113" s="29"/>
      <c r="L113" s="29"/>
      <c r="M113" s="80"/>
      <c r="N113" s="29"/>
      <c r="O113" s="29"/>
      <c r="P113" s="29"/>
    </row>
    <row r="114" spans="1:16" s="30" customFormat="1" ht="11.5" hidden="1">
      <c r="A114" s="29"/>
      <c r="B114" s="29"/>
      <c r="C114" s="29"/>
      <c r="D114" s="29"/>
      <c r="E114" s="29"/>
      <c r="F114" s="29"/>
      <c r="G114" s="29"/>
      <c r="H114" s="29"/>
      <c r="I114" s="29"/>
      <c r="J114" s="29"/>
      <c r="K114" s="29"/>
      <c r="L114" s="29"/>
      <c r="M114" s="80"/>
      <c r="N114" s="29"/>
      <c r="O114" s="29"/>
      <c r="P114" s="29"/>
    </row>
    <row r="115" spans="1:16" s="30" customFormat="1" ht="11.5" hidden="1">
      <c r="A115" s="29"/>
      <c r="B115" s="29"/>
      <c r="C115" s="29"/>
      <c r="D115" s="29"/>
      <c r="E115" s="29"/>
      <c r="F115" s="29"/>
      <c r="G115" s="29"/>
      <c r="H115" s="29"/>
      <c r="I115" s="29"/>
      <c r="J115" s="29"/>
      <c r="K115" s="29"/>
      <c r="L115" s="29"/>
      <c r="M115" s="80"/>
      <c r="N115" s="29"/>
      <c r="O115" s="29"/>
      <c r="P115" s="29"/>
    </row>
    <row r="116" spans="1:16" s="30" customFormat="1" ht="11.5" hidden="1">
      <c r="A116" s="29"/>
      <c r="B116" s="29"/>
      <c r="C116" s="29"/>
      <c r="D116" s="29"/>
      <c r="E116" s="29"/>
      <c r="F116" s="29"/>
      <c r="G116" s="29"/>
      <c r="H116" s="29"/>
      <c r="I116" s="29"/>
      <c r="J116" s="29"/>
      <c r="K116" s="29"/>
      <c r="L116" s="29"/>
      <c r="M116" s="80"/>
      <c r="N116" s="29"/>
      <c r="O116" s="29"/>
      <c r="P116" s="29"/>
    </row>
    <row r="117" spans="1:16" s="30" customFormat="1" ht="11.5" hidden="1">
      <c r="A117" s="29"/>
      <c r="B117" s="29"/>
      <c r="C117" s="29"/>
      <c r="D117" s="29"/>
      <c r="E117" s="29"/>
      <c r="F117" s="29"/>
      <c r="G117" s="29"/>
      <c r="H117" s="29"/>
      <c r="I117" s="29"/>
      <c r="J117" s="29"/>
      <c r="K117" s="29"/>
      <c r="L117" s="29"/>
      <c r="M117" s="80"/>
      <c r="N117" s="29"/>
      <c r="O117" s="29"/>
      <c r="P117" s="29"/>
    </row>
    <row r="118" spans="1:16" s="30" customFormat="1" ht="11.5" hidden="1">
      <c r="A118" s="29"/>
      <c r="B118" s="29"/>
      <c r="C118" s="29"/>
      <c r="D118" s="29"/>
      <c r="E118" s="29"/>
      <c r="F118" s="29"/>
      <c r="G118" s="29"/>
      <c r="H118" s="29"/>
      <c r="I118" s="29"/>
      <c r="J118" s="29"/>
      <c r="K118" s="29"/>
      <c r="L118" s="29"/>
      <c r="M118" s="80"/>
      <c r="N118" s="29"/>
      <c r="O118" s="29"/>
      <c r="P118" s="29"/>
    </row>
    <row r="119" spans="1:16" s="30" customFormat="1" ht="11.5" hidden="1">
      <c r="A119" s="29"/>
      <c r="B119" s="29"/>
      <c r="C119" s="29"/>
      <c r="D119" s="29"/>
      <c r="E119" s="29"/>
      <c r="F119" s="29"/>
      <c r="G119" s="29"/>
      <c r="H119" s="29"/>
      <c r="I119" s="29"/>
      <c r="J119" s="29"/>
      <c r="K119" s="29"/>
      <c r="L119" s="29"/>
      <c r="M119" s="80"/>
      <c r="N119" s="29"/>
      <c r="O119" s="29"/>
      <c r="P119" s="29"/>
    </row>
    <row r="120" spans="1:16" s="30" customFormat="1" ht="11.5" hidden="1">
      <c r="A120" s="29"/>
      <c r="B120" s="29"/>
      <c r="C120" s="29"/>
      <c r="D120" s="29"/>
      <c r="E120" s="29"/>
      <c r="F120" s="29"/>
      <c r="G120" s="29"/>
      <c r="H120" s="29"/>
      <c r="I120" s="29"/>
      <c r="J120" s="29"/>
      <c r="K120" s="29"/>
      <c r="L120" s="29"/>
      <c r="M120" s="80"/>
      <c r="N120" s="29"/>
      <c r="O120" s="29"/>
      <c r="P120" s="29"/>
    </row>
    <row r="121" spans="1:16" s="30" customFormat="1" ht="11.5" hidden="1">
      <c r="A121" s="29"/>
      <c r="B121" s="29"/>
      <c r="C121" s="29"/>
      <c r="D121" s="29"/>
      <c r="E121" s="29"/>
      <c r="F121" s="29"/>
      <c r="G121" s="29"/>
      <c r="H121" s="29"/>
      <c r="I121" s="29"/>
      <c r="J121" s="29"/>
      <c r="K121" s="29"/>
      <c r="L121" s="29"/>
      <c r="M121" s="80"/>
      <c r="N121" s="29"/>
      <c r="O121" s="29"/>
      <c r="P121" s="29"/>
    </row>
    <row r="122" spans="1:16" s="30" customFormat="1" ht="11.5" hidden="1">
      <c r="A122" s="29"/>
      <c r="B122" s="29"/>
      <c r="C122" s="29"/>
      <c r="D122" s="29"/>
      <c r="E122" s="29"/>
      <c r="F122" s="29"/>
      <c r="G122" s="29"/>
      <c r="H122" s="29"/>
      <c r="I122" s="29"/>
      <c r="J122" s="29"/>
      <c r="K122" s="29"/>
      <c r="L122" s="29"/>
      <c r="M122" s="80"/>
      <c r="N122" s="29"/>
      <c r="O122" s="29"/>
      <c r="P122" s="29"/>
    </row>
    <row r="123" spans="1:16" s="30" customFormat="1" ht="11.5" hidden="1">
      <c r="A123" s="29"/>
      <c r="B123" s="29"/>
      <c r="C123" s="29"/>
      <c r="D123" s="29"/>
      <c r="E123" s="29"/>
      <c r="F123" s="29"/>
      <c r="G123" s="29"/>
      <c r="H123" s="29"/>
      <c r="I123" s="29"/>
      <c r="J123" s="29"/>
      <c r="K123" s="29"/>
      <c r="L123" s="29"/>
      <c r="M123" s="80"/>
      <c r="N123" s="29"/>
      <c r="O123" s="29"/>
      <c r="P123" s="29"/>
    </row>
    <row r="124" spans="1:16" s="30" customFormat="1" ht="11.5" hidden="1">
      <c r="A124" s="29"/>
      <c r="B124" s="29"/>
      <c r="C124" s="29"/>
      <c r="D124" s="29"/>
      <c r="E124" s="29"/>
      <c r="F124" s="29"/>
      <c r="G124" s="29"/>
      <c r="H124" s="29"/>
      <c r="I124" s="29"/>
      <c r="J124" s="29"/>
      <c r="K124" s="29"/>
      <c r="L124" s="29"/>
      <c r="M124" s="80"/>
      <c r="N124" s="29"/>
      <c r="O124" s="29"/>
      <c r="P124" s="29"/>
    </row>
    <row r="125" spans="1:16" s="30" customFormat="1" ht="11.5" hidden="1">
      <c r="A125" s="29"/>
      <c r="B125" s="29"/>
      <c r="C125" s="29"/>
      <c r="D125" s="29"/>
      <c r="E125" s="29"/>
      <c r="F125" s="29"/>
      <c r="G125" s="29"/>
      <c r="H125" s="29"/>
      <c r="I125" s="29"/>
      <c r="J125" s="29"/>
      <c r="K125" s="29"/>
      <c r="L125" s="29"/>
      <c r="M125" s="80"/>
      <c r="N125" s="29"/>
      <c r="O125" s="29"/>
      <c r="P125" s="29"/>
    </row>
    <row r="126" spans="1:16" s="30" customFormat="1" ht="11.5" hidden="1">
      <c r="A126" s="29"/>
      <c r="B126" s="29"/>
      <c r="C126" s="29"/>
      <c r="D126" s="29"/>
      <c r="E126" s="29"/>
      <c r="F126" s="29"/>
      <c r="G126" s="29"/>
      <c r="H126" s="29"/>
      <c r="I126" s="29"/>
      <c r="J126" s="29"/>
      <c r="K126" s="29"/>
      <c r="L126" s="29"/>
      <c r="M126" s="80"/>
      <c r="N126" s="29"/>
      <c r="O126" s="29"/>
      <c r="P126" s="29"/>
    </row>
    <row r="127" spans="1:16" s="30" customFormat="1" ht="11.5" hidden="1">
      <c r="A127" s="29"/>
      <c r="B127" s="29"/>
      <c r="C127" s="29"/>
      <c r="D127" s="29"/>
      <c r="E127" s="29"/>
      <c r="F127" s="29"/>
      <c r="G127" s="29"/>
      <c r="H127" s="29"/>
      <c r="I127" s="29"/>
      <c r="J127" s="29"/>
      <c r="K127" s="29"/>
      <c r="L127" s="29"/>
      <c r="M127" s="80"/>
      <c r="N127" s="29"/>
      <c r="O127" s="29"/>
      <c r="P127" s="29"/>
    </row>
    <row r="128" spans="1:16" s="30" customFormat="1" ht="11.5" hidden="1">
      <c r="A128" s="29"/>
      <c r="B128" s="29"/>
      <c r="C128" s="29"/>
      <c r="D128" s="29"/>
      <c r="E128" s="29"/>
      <c r="F128" s="29"/>
      <c r="G128" s="29"/>
      <c r="H128" s="29"/>
      <c r="I128" s="29"/>
      <c r="J128" s="29"/>
      <c r="K128" s="29"/>
      <c r="L128" s="29"/>
      <c r="M128" s="80"/>
      <c r="N128" s="29"/>
      <c r="O128" s="29"/>
      <c r="P128" s="29"/>
    </row>
    <row r="129" spans="1:16" s="30" customFormat="1" ht="11.5" hidden="1">
      <c r="A129" s="29"/>
      <c r="B129" s="29"/>
      <c r="C129" s="29"/>
      <c r="D129" s="29"/>
      <c r="E129" s="29"/>
      <c r="F129" s="29"/>
      <c r="G129" s="29"/>
      <c r="H129" s="29"/>
      <c r="I129" s="29"/>
      <c r="J129" s="29"/>
      <c r="K129" s="29"/>
      <c r="L129" s="29"/>
      <c r="M129" s="80"/>
      <c r="N129" s="29"/>
      <c r="O129" s="29"/>
      <c r="P129" s="29"/>
    </row>
    <row r="130" spans="1:16" s="30" customFormat="1" ht="11.5" hidden="1">
      <c r="A130" s="29"/>
      <c r="B130" s="29"/>
      <c r="C130" s="29"/>
      <c r="D130" s="29"/>
      <c r="E130" s="29"/>
      <c r="F130" s="29"/>
      <c r="G130" s="29"/>
      <c r="H130" s="29"/>
      <c r="I130" s="29"/>
      <c r="J130" s="29"/>
      <c r="K130" s="29"/>
      <c r="L130" s="29"/>
      <c r="M130" s="80"/>
      <c r="N130" s="29"/>
      <c r="O130" s="29"/>
      <c r="P130" s="29"/>
    </row>
    <row r="131" spans="1:16" s="30" customFormat="1" ht="11.5" hidden="1">
      <c r="A131" s="29"/>
      <c r="B131" s="29"/>
      <c r="C131" s="29"/>
      <c r="D131" s="29"/>
      <c r="E131" s="29"/>
      <c r="F131" s="29"/>
      <c r="G131" s="29"/>
      <c r="H131" s="29"/>
      <c r="I131" s="29"/>
      <c r="J131" s="29"/>
      <c r="K131" s="29"/>
      <c r="L131" s="29"/>
      <c r="M131" s="80"/>
      <c r="N131" s="29"/>
      <c r="O131" s="29"/>
      <c r="P131" s="29"/>
    </row>
    <row r="132" spans="1:16" s="30" customFormat="1" ht="11.5" hidden="1">
      <c r="A132" s="29"/>
      <c r="B132" s="29"/>
      <c r="C132" s="29"/>
      <c r="D132" s="29"/>
      <c r="E132" s="29"/>
      <c r="F132" s="29"/>
      <c r="G132" s="29"/>
      <c r="H132" s="29"/>
      <c r="I132" s="29"/>
      <c r="J132" s="29"/>
      <c r="K132" s="29"/>
      <c r="L132" s="29"/>
      <c r="M132" s="80"/>
      <c r="N132" s="29"/>
      <c r="O132" s="29"/>
      <c r="P132" s="29"/>
    </row>
    <row r="133" spans="1:16" s="30" customFormat="1" ht="11.5" hidden="1">
      <c r="A133" s="29"/>
      <c r="B133" s="29"/>
      <c r="C133" s="29"/>
      <c r="D133" s="29"/>
      <c r="E133" s="29"/>
      <c r="F133" s="29"/>
      <c r="G133" s="29"/>
      <c r="H133" s="29"/>
      <c r="I133" s="29"/>
      <c r="J133" s="29"/>
      <c r="K133" s="29"/>
      <c r="L133" s="29"/>
      <c r="M133" s="80"/>
      <c r="N133" s="29"/>
      <c r="O133" s="29"/>
      <c r="P133" s="29"/>
    </row>
    <row r="134" spans="1:16" s="30" customFormat="1" ht="11.5" hidden="1">
      <c r="A134" s="29"/>
      <c r="B134" s="29"/>
      <c r="C134" s="29"/>
      <c r="D134" s="29"/>
      <c r="E134" s="29"/>
      <c r="F134" s="29"/>
      <c r="G134" s="29"/>
      <c r="H134" s="29"/>
      <c r="I134" s="29"/>
      <c r="J134" s="29"/>
      <c r="K134" s="29"/>
      <c r="L134" s="29"/>
      <c r="M134" s="80"/>
      <c r="N134" s="29"/>
      <c r="O134" s="29"/>
      <c r="P134" s="29"/>
    </row>
    <row r="135" spans="1:16" s="30" customFormat="1" ht="11.5" hidden="1">
      <c r="A135" s="29"/>
      <c r="B135" s="29"/>
      <c r="C135" s="29"/>
      <c r="D135" s="29"/>
      <c r="E135" s="29"/>
      <c r="F135" s="29"/>
      <c r="G135" s="29"/>
      <c r="H135" s="29"/>
      <c r="I135" s="29"/>
      <c r="J135" s="29"/>
      <c r="K135" s="29"/>
      <c r="L135" s="29"/>
      <c r="M135" s="80"/>
      <c r="N135" s="29"/>
      <c r="O135" s="29"/>
      <c r="P135" s="29"/>
    </row>
    <row r="136" spans="1:16" s="30" customFormat="1" ht="11.5" hidden="1">
      <c r="A136" s="29"/>
      <c r="B136" s="29"/>
      <c r="C136" s="29"/>
      <c r="D136" s="29"/>
      <c r="E136" s="29"/>
      <c r="F136" s="29"/>
      <c r="G136" s="29"/>
      <c r="H136" s="29"/>
      <c r="I136" s="29"/>
      <c r="J136" s="29"/>
      <c r="K136" s="29"/>
      <c r="L136" s="29"/>
      <c r="M136" s="80"/>
      <c r="N136" s="29"/>
      <c r="O136" s="29"/>
      <c r="P136" s="29"/>
    </row>
    <row r="137" spans="1:16" s="30" customFormat="1" ht="11.5" hidden="1">
      <c r="A137" s="29"/>
      <c r="B137" s="29"/>
      <c r="C137" s="29"/>
      <c r="D137" s="29"/>
      <c r="E137" s="29"/>
      <c r="F137" s="29"/>
      <c r="G137" s="29"/>
      <c r="H137" s="29"/>
      <c r="I137" s="29"/>
      <c r="J137" s="29"/>
      <c r="K137" s="29"/>
      <c r="L137" s="29"/>
      <c r="M137" s="80"/>
      <c r="N137" s="29"/>
      <c r="O137" s="29"/>
      <c r="P137" s="29"/>
    </row>
    <row r="138" spans="1:16" s="30" customFormat="1" ht="11.5" hidden="1">
      <c r="A138" s="29"/>
      <c r="B138" s="29"/>
      <c r="C138" s="29"/>
      <c r="D138" s="29"/>
      <c r="E138" s="29"/>
      <c r="F138" s="29"/>
      <c r="G138" s="29"/>
      <c r="H138" s="29"/>
      <c r="I138" s="29"/>
      <c r="J138" s="29"/>
      <c r="K138" s="29"/>
      <c r="L138" s="29"/>
      <c r="M138" s="80"/>
      <c r="N138" s="29"/>
      <c r="O138" s="29"/>
      <c r="P138" s="29"/>
    </row>
    <row r="139" spans="1:16" s="30" customFormat="1" ht="11.5" hidden="1">
      <c r="A139" s="29"/>
      <c r="B139" s="29"/>
      <c r="C139" s="29"/>
      <c r="D139" s="29"/>
      <c r="E139" s="29"/>
      <c r="F139" s="29"/>
      <c r="G139" s="29"/>
      <c r="H139" s="29"/>
      <c r="I139" s="29"/>
      <c r="J139" s="29"/>
      <c r="K139" s="29"/>
      <c r="L139" s="29"/>
      <c r="M139" s="80"/>
      <c r="N139" s="29"/>
      <c r="O139" s="29"/>
      <c r="P139" s="29"/>
    </row>
    <row r="140" spans="1:16" s="30" customFormat="1" ht="11.5" hidden="1">
      <c r="A140" s="29"/>
      <c r="B140" s="29"/>
      <c r="C140" s="29"/>
      <c r="D140" s="29"/>
      <c r="E140" s="29"/>
      <c r="F140" s="29"/>
      <c r="G140" s="29"/>
      <c r="H140" s="29"/>
      <c r="I140" s="29"/>
      <c r="J140" s="29"/>
      <c r="K140" s="29"/>
      <c r="L140" s="29"/>
      <c r="M140" s="80"/>
      <c r="N140" s="29"/>
      <c r="O140" s="29"/>
      <c r="P140" s="29"/>
    </row>
    <row r="141" spans="1:16" ht="11.5" hidden="1"/>
    <row r="142" spans="1:16" ht="11.5" hidden="1"/>
    <row r="143" spans="1:16" ht="11.5" hidden="1"/>
    <row r="144" spans="1:16" ht="11.5" hidden="1"/>
    <row r="145" spans="13:13" ht="11.5" hidden="1"/>
    <row r="146" spans="13:13" ht="11.5" hidden="1"/>
    <row r="147" spans="13:13" ht="11.5" hidden="1"/>
    <row r="148" spans="13:13" ht="11.5" hidden="1"/>
    <row r="149" spans="13:13" ht="11.5" hidden="1"/>
    <row r="150" spans="13:13" ht="11.5" hidden="1">
      <c r="M150" s="82"/>
    </row>
    <row r="151" spans="13:13" ht="11.5" hidden="1">
      <c r="M151" s="82"/>
    </row>
    <row r="152" spans="13:13" ht="11.5" hidden="1">
      <c r="M152" s="82"/>
    </row>
    <row r="153" spans="13:13" ht="11.5" hidden="1">
      <c r="M153" s="82"/>
    </row>
    <row r="154" spans="13:13" ht="11.5" hidden="1">
      <c r="M154" s="82"/>
    </row>
    <row r="155" spans="13:13" ht="11.5" hidden="1">
      <c r="M155" s="82"/>
    </row>
    <row r="156" spans="13:13" ht="11.5" hidden="1">
      <c r="M156" s="82"/>
    </row>
    <row r="157" spans="13:13" ht="11.5" hidden="1">
      <c r="M157" s="82"/>
    </row>
    <row r="158" spans="13:13" ht="11.5" hidden="1">
      <c r="M158" s="82"/>
    </row>
    <row r="159" spans="13:13" ht="11.5" hidden="1">
      <c r="M159" s="82"/>
    </row>
    <row r="160" spans="13:13" ht="11.5" hidden="1">
      <c r="M160" s="82"/>
    </row>
    <row r="161" spans="1:16" ht="11.5" hidden="1">
      <c r="M161" s="82"/>
    </row>
    <row r="162" spans="1:16" ht="11.5" hidden="1">
      <c r="M162" s="82"/>
    </row>
    <row r="163" spans="1:16" ht="11.5" hidden="1">
      <c r="M163" s="82"/>
    </row>
    <row r="164" spans="1:16" ht="11.5" hidden="1">
      <c r="M164" s="82"/>
    </row>
    <row r="165" spans="1:16" ht="12.75" hidden="1" customHeight="1"/>
    <row r="166" spans="1:16" ht="12.75" hidden="1" customHeight="1" thickTop="1"/>
    <row r="167" spans="1:16" ht="12.75" hidden="1" customHeight="1"/>
    <row r="168" spans="1:16" ht="12.75" hidden="1" customHeight="1"/>
    <row r="169" spans="1:16" ht="12.75" hidden="1" customHeight="1"/>
    <row r="170" spans="1:16" ht="12.75" hidden="1" customHeight="1"/>
    <row r="171" spans="1:16" ht="12.75" hidden="1" customHeight="1"/>
    <row r="172" spans="1:16" s="8" customFormat="1" ht="3" customHeight="1">
      <c r="A172" s="267"/>
      <c r="B172" s="267"/>
      <c r="C172" s="267"/>
      <c r="D172" s="267"/>
      <c r="E172" s="267"/>
      <c r="F172" s="267"/>
      <c r="G172" s="267"/>
      <c r="H172" s="267"/>
      <c r="I172" s="267"/>
      <c r="J172" s="267"/>
      <c r="K172" s="267"/>
      <c r="L172" s="267"/>
      <c r="M172" s="83"/>
      <c r="N172" s="11"/>
      <c r="O172" s="11"/>
      <c r="P172" s="11"/>
    </row>
    <row r="183" spans="1:13" ht="81" customHeight="1" thickBot="1">
      <c r="C183" s="39"/>
      <c r="D183" s="305" t="s">
        <v>147</v>
      </c>
      <c r="E183" s="306"/>
      <c r="F183" s="306"/>
      <c r="G183" s="306"/>
      <c r="H183" s="306"/>
      <c r="I183" s="306"/>
      <c r="J183" s="78"/>
      <c r="K183" s="207" t="s">
        <v>102</v>
      </c>
      <c r="L183" s="207"/>
      <c r="M183" s="79" t="s">
        <v>1</v>
      </c>
    </row>
    <row r="184" spans="1:13" ht="37" customHeight="1" thickTop="1" thickBot="1">
      <c r="A184" s="208" t="s">
        <v>108</v>
      </c>
      <c r="B184" s="209"/>
      <c r="C184" s="210"/>
      <c r="D184" s="289" t="s">
        <v>111</v>
      </c>
      <c r="E184" s="290"/>
      <c r="F184" s="291"/>
      <c r="G184" s="292" t="s">
        <v>145</v>
      </c>
      <c r="H184" s="290"/>
      <c r="I184" s="290"/>
      <c r="J184" s="289" t="s">
        <v>36</v>
      </c>
      <c r="K184" s="290"/>
      <c r="L184" s="291"/>
      <c r="M184" s="79"/>
    </row>
    <row r="185" spans="1:13" ht="25" customHeight="1" thickTop="1">
      <c r="A185" s="211"/>
      <c r="B185" s="212"/>
      <c r="C185" s="213"/>
      <c r="D185" s="295" t="s">
        <v>17</v>
      </c>
      <c r="E185" s="296"/>
      <c r="F185" s="296"/>
      <c r="G185" s="296"/>
      <c r="H185" s="296"/>
      <c r="I185" s="297"/>
      <c r="J185" s="286" t="s">
        <v>16</v>
      </c>
      <c r="K185" s="287"/>
      <c r="L185" s="288"/>
      <c r="M185" s="79" t="s">
        <v>2</v>
      </c>
    </row>
    <row r="186" spans="1:13" ht="13" customHeight="1" thickBot="1">
      <c r="A186" s="211"/>
      <c r="B186" s="212"/>
      <c r="C186" s="213"/>
      <c r="D186" s="67" t="s">
        <v>44</v>
      </c>
      <c r="E186" s="68" t="s">
        <v>45</v>
      </c>
      <c r="F186" s="69" t="s">
        <v>46</v>
      </c>
      <c r="G186" s="67" t="s">
        <v>44</v>
      </c>
      <c r="H186" s="68" t="s">
        <v>45</v>
      </c>
      <c r="I186" s="69" t="s">
        <v>46</v>
      </c>
      <c r="J186" s="67" t="s">
        <v>44</v>
      </c>
      <c r="K186" s="68" t="s">
        <v>45</v>
      </c>
      <c r="L186" s="69" t="s">
        <v>46</v>
      </c>
      <c r="M186" s="79"/>
    </row>
    <row r="187" spans="1:13" ht="27.9" customHeight="1" thickTop="1" thickBot="1">
      <c r="A187" s="310" t="s">
        <v>124</v>
      </c>
      <c r="B187" s="311"/>
      <c r="C187" s="56">
        <v>10</v>
      </c>
      <c r="D187" s="315">
        <f>IF($C$187&gt;49,"надішліть",IF($C$187=0,"&lt;- зазначте",IF(N(SUM($M189:$M191))=0,"доступно",D189*N($M189)+D190*N($M190)+D191*N($M191))))</f>
        <v>18377</v>
      </c>
      <c r="E187" s="316">
        <f>IF($C$187&gt;49,"запит",IF($C$187=0,"СУМАРНУ",IF(N(SUM($M189:$M191))=0,"від",E189*N($M189)+E190*N($M190)+E191*N($M191))))</f>
        <v>27565</v>
      </c>
      <c r="F187" s="317">
        <f>IF($C$187&gt;49,"Поста",IF($C$187=0,"кількість",IF(N(SUM($M189:$M191))=0,"5 ПК",F189*N($M189)+F190*N($M190)+F191*N($M191))))</f>
        <v>36753</v>
      </c>
      <c r="G187" s="315">
        <f>IF($C$187&gt;49,"чальнику",IF($C$187=0,"",IF(N(SUM($M189:$M191))=0,"",G189*N($M189)+G190*N($M190)+G191*N($M191))))</f>
        <v>12863</v>
      </c>
      <c r="H187" s="316">
        <f>IF($C$187&gt;49,"",IF($C$187=0,"робочих",IF(N(SUM($M189:$M191))=0,"доступно",H189*N($M189)+H190*N($M190)+H191*N($M191))))</f>
        <v>22603</v>
      </c>
      <c r="I187" s="317">
        <f>IF($C$187&gt;49,"надішліть",IF($C$187=0,"станцій",IF(N(SUM($M189:$M191))=0,"від",I189*N($M189)+I190*N($M190)+I191*N($M191))))</f>
        <v>32711</v>
      </c>
      <c r="J187" s="315">
        <f>IF($C$187&gt;49,"запит",IF($C$187=0,"та",IF(N(SUM($M189:$M191))=0,"5 ПК",J189*N($M189)+J190*N($M190)+J191*N($M191))))</f>
        <v>12863</v>
      </c>
      <c r="K187" s="316">
        <f>IF($C$862&gt;49,"Поста",IF($C$187=0,"серверів",IF(N(SUM($M189:$M191))=0,"",K189*N($M189)+K190*N($M190)+K191*N($M191))))</f>
        <v>19295</v>
      </c>
      <c r="L187" s="317">
        <f>IF($C$187&gt;49,"чальнику",IF($C$187=0,"",IF(N(SUM($M189:$M191))=0,"",L189*N($M189)+L190*N($M190)+L191*N($M191))))</f>
        <v>25727</v>
      </c>
      <c r="M187" s="275"/>
    </row>
    <row r="188" spans="1:13" ht="16.5" customHeight="1" thickTop="1">
      <c r="A188" s="73" t="s">
        <v>4</v>
      </c>
      <c r="B188" s="293" t="s">
        <v>125</v>
      </c>
      <c r="C188" s="294"/>
      <c r="D188" s="277"/>
      <c r="E188" s="279"/>
      <c r="F188" s="299"/>
      <c r="G188" s="277"/>
      <c r="H188" s="279"/>
      <c r="I188" s="299"/>
      <c r="J188" s="277"/>
      <c r="K188" s="279"/>
      <c r="L188" s="299"/>
      <c r="M188" s="275"/>
    </row>
    <row r="189" spans="1:13" ht="11.25" customHeight="1">
      <c r="A189" s="51" t="s">
        <v>5</v>
      </c>
      <c r="B189" s="33">
        <v>5</v>
      </c>
      <c r="C189" s="52">
        <v>10</v>
      </c>
      <c r="D189" s="94">
        <v>1837.7</v>
      </c>
      <c r="E189" s="95">
        <v>2756.5</v>
      </c>
      <c r="F189" s="96">
        <v>3675.3</v>
      </c>
      <c r="G189" s="94">
        <v>1286.3</v>
      </c>
      <c r="H189" s="95">
        <v>2260.3000000000002</v>
      </c>
      <c r="I189" s="96">
        <v>3271.1</v>
      </c>
      <c r="J189" s="94">
        <v>1286.3</v>
      </c>
      <c r="K189" s="95">
        <v>1929.5</v>
      </c>
      <c r="L189" s="96">
        <v>2572.6999999999998</v>
      </c>
      <c r="M189" s="80">
        <f>IF(AND($C$187&gt;=B189,$C$187&lt;=C189),$C$187,"")</f>
        <v>10</v>
      </c>
    </row>
    <row r="190" spans="1:13" ht="12">
      <c r="A190" s="51" t="s">
        <v>6</v>
      </c>
      <c r="B190" s="33">
        <v>11</v>
      </c>
      <c r="C190" s="52">
        <v>25</v>
      </c>
      <c r="D190" s="94">
        <v>1562.1</v>
      </c>
      <c r="E190" s="95">
        <v>2343.1</v>
      </c>
      <c r="F190" s="96">
        <v>3124.2</v>
      </c>
      <c r="G190" s="94">
        <v>1093.5</v>
      </c>
      <c r="H190" s="95">
        <v>1921.4</v>
      </c>
      <c r="I190" s="96">
        <v>2780.6</v>
      </c>
      <c r="J190" s="94">
        <v>1093.5</v>
      </c>
      <c r="K190" s="95">
        <v>1640.2</v>
      </c>
      <c r="L190" s="96">
        <v>2186.9</v>
      </c>
      <c r="M190" s="80" t="str">
        <f>IF(AND($C$187&gt;=B190,$C$187&lt;=C190),$C$187,"")</f>
        <v/>
      </c>
    </row>
    <row r="191" spans="1:13" ht="12.5" thickBot="1">
      <c r="A191" s="53" t="s">
        <v>7</v>
      </c>
      <c r="B191" s="54">
        <v>26</v>
      </c>
      <c r="C191" s="55">
        <v>49</v>
      </c>
      <c r="D191" s="100">
        <v>1378.2</v>
      </c>
      <c r="E191" s="101">
        <v>2067.3000000000002</v>
      </c>
      <c r="F191" s="102">
        <v>2756.4</v>
      </c>
      <c r="G191" s="100">
        <v>964.7</v>
      </c>
      <c r="H191" s="101">
        <v>1695.2</v>
      </c>
      <c r="I191" s="102">
        <v>2453.1999999999998</v>
      </c>
      <c r="J191" s="100">
        <v>964.7</v>
      </c>
      <c r="K191" s="101">
        <v>1447.2</v>
      </c>
      <c r="L191" s="102">
        <v>1929.5</v>
      </c>
      <c r="M191" s="80" t="str">
        <f>IF(AND($C$187&gt;=B191,$C$187&lt;=C191),$C$187,"")</f>
        <v/>
      </c>
    </row>
    <row r="213" spans="1:13" ht="3" customHeight="1" thickTop="1"/>
    <row r="214" spans="1:13" ht="91.5" customHeight="1" thickBot="1">
      <c r="C214" s="39"/>
      <c r="D214" s="305" t="s">
        <v>148</v>
      </c>
      <c r="E214" s="305"/>
      <c r="F214" s="305"/>
      <c r="G214" s="305"/>
      <c r="H214" s="305"/>
      <c r="I214" s="305"/>
      <c r="J214" s="78"/>
      <c r="K214" s="207" t="s">
        <v>102</v>
      </c>
      <c r="L214" s="207"/>
      <c r="M214" s="79" t="s">
        <v>1</v>
      </c>
    </row>
    <row r="215" spans="1:13" ht="37" customHeight="1" thickTop="1" thickBot="1">
      <c r="A215" s="208" t="s">
        <v>109</v>
      </c>
      <c r="B215" s="209"/>
      <c r="C215" s="210"/>
      <c r="D215" s="289" t="s">
        <v>111</v>
      </c>
      <c r="E215" s="290"/>
      <c r="F215" s="291"/>
      <c r="G215" s="292" t="s">
        <v>145</v>
      </c>
      <c r="H215" s="290"/>
      <c r="I215" s="290"/>
      <c r="J215" s="289" t="s">
        <v>36</v>
      </c>
      <c r="K215" s="290"/>
      <c r="L215" s="291"/>
      <c r="M215" s="79"/>
    </row>
    <row r="216" spans="1:13" ht="25" customHeight="1" thickTop="1">
      <c r="A216" s="211"/>
      <c r="B216" s="212"/>
      <c r="C216" s="213"/>
      <c r="D216" s="295" t="s">
        <v>17</v>
      </c>
      <c r="E216" s="296"/>
      <c r="F216" s="296"/>
      <c r="G216" s="296"/>
      <c r="H216" s="296"/>
      <c r="I216" s="297"/>
      <c r="J216" s="286" t="s">
        <v>16</v>
      </c>
      <c r="K216" s="287"/>
      <c r="L216" s="288"/>
      <c r="M216" s="79" t="s">
        <v>2</v>
      </c>
    </row>
    <row r="217" spans="1:13" ht="13" customHeight="1" thickBot="1">
      <c r="A217" s="211"/>
      <c r="B217" s="212"/>
      <c r="C217" s="213"/>
      <c r="D217" s="67" t="s">
        <v>44</v>
      </c>
      <c r="E217" s="68" t="s">
        <v>45</v>
      </c>
      <c r="F217" s="69" t="s">
        <v>46</v>
      </c>
      <c r="G217" s="67" t="s">
        <v>44</v>
      </c>
      <c r="H217" s="68" t="s">
        <v>45</v>
      </c>
      <c r="I217" s="69" t="s">
        <v>46</v>
      </c>
      <c r="J217" s="67" t="s">
        <v>44</v>
      </c>
      <c r="K217" s="68" t="s">
        <v>45</v>
      </c>
      <c r="L217" s="69" t="s">
        <v>46</v>
      </c>
      <c r="M217" s="79"/>
    </row>
    <row r="218" spans="1:13" ht="27.9" customHeight="1" thickTop="1" thickBot="1">
      <c r="A218" s="310" t="s">
        <v>124</v>
      </c>
      <c r="B218" s="311"/>
      <c r="C218" s="56">
        <v>10</v>
      </c>
      <c r="D218" s="315">
        <f>IF($C$218&gt;49,"надішліть",IF($C$218=0,"&lt;- зазначте",IF(N(SUM($M220:$M222))=0,"доступно",D220*N($M220)+D221*N($M221)+D222*N($M222))))</f>
        <v>21780</v>
      </c>
      <c r="E218" s="316">
        <f>IF($C$218&gt;49,"запит",IF($C$218=0,"СУМАРНУ",IF(N(SUM($M220:$M222))=0,"від",E220*N($M220)+E221*N($M221)+E222*N($M222))))</f>
        <v>32670</v>
      </c>
      <c r="F218" s="317">
        <f>IF($C$218&gt;49,"Поста",IF($C$218=0,"кількість",IF(N(SUM($M220:$M222))=0,"5 ПК",F220*N($M220)+F221*N($M221)+F222*N($M222))))</f>
        <v>43560</v>
      </c>
      <c r="G218" s="315">
        <f>IF($C$218&gt;49,"чальнику",IF($C$218=0,"робочих",IF(N(SUM($M220:$M222))=0,"",G220*N($M220)+G221*N($M221)+G222*N($M222))))</f>
        <v>15246</v>
      </c>
      <c r="H218" s="316">
        <f>IF($C$218&gt;49,"",IF($C$218=0,"станцій",IF(N(SUM($M220:$M222))=0,"доступно",H220*N($M220)+H221*N($M221)+H222*N($M222))))</f>
        <v>26789</v>
      </c>
      <c r="I218" s="317">
        <f>IF($C$218&gt;49,"надішліть",IF($C$218=0,"та",IF(N(SUM($M220:$M222))=0,"від",I220*N($M220)+I221*N($M221)+I222*N($M222))))</f>
        <v>38768</v>
      </c>
      <c r="J218" s="315">
        <f>IF($C$218&gt;49,"запит",IF($C$218=0,"серверів",IF(N(SUM($M220:$M222))=0,"5 ПК",J220*N($M220)+J221*N($M221)+J222*N($M222))))</f>
        <v>15246</v>
      </c>
      <c r="K218" s="316">
        <f>IF($C$862&gt;49,"Поста",IF($C$218=0,"",IF(N(SUM($M220:$M222))=0,"",K220*N($M220)+K221*N($M221)+K222*N($M222))))</f>
        <v>22869</v>
      </c>
      <c r="L218" s="317">
        <f>IF($C$218&gt;49,"чальнику",IF($C$218=0,"",IF(N(SUM($M220:$M222))=0,"",L220*N($M220)+L221*N($M221)+L222*N($M222))))</f>
        <v>30492</v>
      </c>
      <c r="M218" s="275"/>
    </row>
    <row r="219" spans="1:13" ht="16.5" customHeight="1" thickTop="1">
      <c r="A219" s="73" t="s">
        <v>4</v>
      </c>
      <c r="B219" s="293" t="s">
        <v>125</v>
      </c>
      <c r="C219" s="294"/>
      <c r="D219" s="277"/>
      <c r="E219" s="279"/>
      <c r="F219" s="299"/>
      <c r="G219" s="277"/>
      <c r="H219" s="279"/>
      <c r="I219" s="299"/>
      <c r="J219" s="277"/>
      <c r="K219" s="279"/>
      <c r="L219" s="299"/>
      <c r="M219" s="275"/>
    </row>
    <row r="220" spans="1:13" ht="11.25" customHeight="1">
      <c r="A220" s="51" t="s">
        <v>5</v>
      </c>
      <c r="B220" s="33">
        <v>5</v>
      </c>
      <c r="C220" s="52">
        <v>10</v>
      </c>
      <c r="D220" s="94">
        <v>2178</v>
      </c>
      <c r="E220" s="95">
        <v>3267</v>
      </c>
      <c r="F220" s="96">
        <v>4356</v>
      </c>
      <c r="G220" s="94">
        <v>1524.6</v>
      </c>
      <c r="H220" s="95">
        <v>2678.9</v>
      </c>
      <c r="I220" s="96">
        <v>3876.8</v>
      </c>
      <c r="J220" s="94">
        <v>1524.6</v>
      </c>
      <c r="K220" s="95">
        <v>2286.9</v>
      </c>
      <c r="L220" s="96">
        <v>3049.2</v>
      </c>
      <c r="M220" s="80">
        <f>IF(AND($C$218&gt;=B220,$C$218&lt;=C220),$C$218,"")</f>
        <v>10</v>
      </c>
    </row>
    <row r="221" spans="1:13" ht="12">
      <c r="A221" s="51" t="s">
        <v>6</v>
      </c>
      <c r="B221" s="33">
        <v>11</v>
      </c>
      <c r="C221" s="52">
        <v>25</v>
      </c>
      <c r="D221" s="94">
        <v>1851.3</v>
      </c>
      <c r="E221" s="95">
        <v>2777</v>
      </c>
      <c r="F221" s="96">
        <v>3702.6</v>
      </c>
      <c r="G221" s="94">
        <v>1295.9000000000001</v>
      </c>
      <c r="H221" s="95">
        <v>2277.1</v>
      </c>
      <c r="I221" s="96">
        <v>3295.3</v>
      </c>
      <c r="J221" s="94">
        <v>1295.9000000000001</v>
      </c>
      <c r="K221" s="95">
        <v>1943.8</v>
      </c>
      <c r="L221" s="96">
        <v>2591.8000000000002</v>
      </c>
      <c r="M221" s="80" t="str">
        <f>IF(AND($C$218&gt;=B221,$C$218&lt;=C221),$C$218,"")</f>
        <v/>
      </c>
    </row>
    <row r="222" spans="1:13" ht="12.5" thickBot="1">
      <c r="A222" s="53" t="s">
        <v>7</v>
      </c>
      <c r="B222" s="54">
        <v>26</v>
      </c>
      <c r="C222" s="55">
        <v>49</v>
      </c>
      <c r="D222" s="100">
        <v>1633.5</v>
      </c>
      <c r="E222" s="101">
        <v>2450.3000000000002</v>
      </c>
      <c r="F222" s="102">
        <v>3267</v>
      </c>
      <c r="G222" s="100">
        <v>1143.5</v>
      </c>
      <c r="H222" s="101">
        <v>2009.3</v>
      </c>
      <c r="I222" s="102">
        <v>2907.6</v>
      </c>
      <c r="J222" s="100">
        <v>1143.5</v>
      </c>
      <c r="K222" s="101">
        <v>1715.2</v>
      </c>
      <c r="L222" s="102">
        <v>2286.9</v>
      </c>
      <c r="M222" s="80" t="str">
        <f>IF(AND($C$218&gt;=B222,$C$218&lt;=C222),$C$218,"")</f>
        <v/>
      </c>
    </row>
    <row r="223" spans="1:13" ht="6.75" customHeight="1" thickTop="1"/>
    <row r="224" spans="1:13" ht="82.5" customHeight="1" thickBot="1">
      <c r="C224" s="39"/>
      <c r="D224" s="305" t="s">
        <v>149</v>
      </c>
      <c r="E224" s="305"/>
      <c r="F224" s="305"/>
      <c r="G224" s="305"/>
      <c r="H224" s="305"/>
      <c r="I224" s="305"/>
      <c r="J224" s="78"/>
      <c r="K224" s="207" t="s">
        <v>102</v>
      </c>
      <c r="L224" s="207"/>
      <c r="M224" s="79" t="s">
        <v>1</v>
      </c>
    </row>
    <row r="225" spans="1:15" ht="37" customHeight="1" thickTop="1" thickBot="1">
      <c r="A225" s="208" t="s">
        <v>110</v>
      </c>
      <c r="B225" s="209"/>
      <c r="C225" s="210"/>
      <c r="D225" s="289" t="s">
        <v>111</v>
      </c>
      <c r="E225" s="290"/>
      <c r="F225" s="291"/>
      <c r="G225" s="292" t="s">
        <v>145</v>
      </c>
      <c r="H225" s="290"/>
      <c r="I225" s="290"/>
      <c r="J225" s="289" t="s">
        <v>36</v>
      </c>
      <c r="K225" s="290"/>
      <c r="L225" s="291"/>
      <c r="M225" s="79"/>
    </row>
    <row r="226" spans="1:15" ht="25" customHeight="1" thickTop="1">
      <c r="A226" s="211"/>
      <c r="B226" s="212"/>
      <c r="C226" s="213"/>
      <c r="D226" s="295" t="s">
        <v>17</v>
      </c>
      <c r="E226" s="296"/>
      <c r="F226" s="296"/>
      <c r="G226" s="296"/>
      <c r="H226" s="296"/>
      <c r="I226" s="297"/>
      <c r="J226" s="286" t="s">
        <v>16</v>
      </c>
      <c r="K226" s="287"/>
      <c r="L226" s="288"/>
      <c r="M226" s="79" t="s">
        <v>2</v>
      </c>
    </row>
    <row r="227" spans="1:15" ht="13" customHeight="1" thickBot="1">
      <c r="A227" s="211"/>
      <c r="B227" s="212"/>
      <c r="C227" s="213"/>
      <c r="D227" s="67" t="s">
        <v>44</v>
      </c>
      <c r="E227" s="68" t="s">
        <v>45</v>
      </c>
      <c r="F227" s="69" t="s">
        <v>46</v>
      </c>
      <c r="G227" s="67" t="s">
        <v>44</v>
      </c>
      <c r="H227" s="68" t="s">
        <v>45</v>
      </c>
      <c r="I227" s="69" t="s">
        <v>46</v>
      </c>
      <c r="J227" s="67" t="s">
        <v>44</v>
      </c>
      <c r="K227" s="68" t="s">
        <v>45</v>
      </c>
      <c r="L227" s="69" t="s">
        <v>46</v>
      </c>
      <c r="M227" s="79"/>
    </row>
    <row r="228" spans="1:15" ht="27.9" customHeight="1" thickTop="1" thickBot="1">
      <c r="A228" s="310" t="s">
        <v>124</v>
      </c>
      <c r="B228" s="311"/>
      <c r="C228" s="93" t="s">
        <v>54</v>
      </c>
      <c r="D228" s="300" t="s">
        <v>50</v>
      </c>
      <c r="E228" s="278" t="s">
        <v>51</v>
      </c>
      <c r="F228" s="278" t="s">
        <v>52</v>
      </c>
      <c r="G228" s="276" t="s">
        <v>53</v>
      </c>
      <c r="H228" s="278"/>
      <c r="I228" s="298" t="s">
        <v>50</v>
      </c>
      <c r="J228" s="276" t="s">
        <v>51</v>
      </c>
      <c r="K228" s="278" t="s">
        <v>52</v>
      </c>
      <c r="L228" s="298" t="s">
        <v>53</v>
      </c>
      <c r="M228" s="275"/>
    </row>
    <row r="229" spans="1:15" ht="15" customHeight="1" thickTop="1" thickBot="1">
      <c r="A229" s="73" t="s">
        <v>4</v>
      </c>
      <c r="B229" s="293" t="s">
        <v>125</v>
      </c>
      <c r="C229" s="294"/>
      <c r="D229" s="318"/>
      <c r="E229" s="319"/>
      <c r="F229" s="319"/>
      <c r="G229" s="320"/>
      <c r="H229" s="319"/>
      <c r="I229" s="321"/>
      <c r="J229" s="320"/>
      <c r="K229" s="319"/>
      <c r="L229" s="321"/>
      <c r="M229" s="275"/>
    </row>
    <row r="230" spans="1:15" ht="9.75" customHeight="1" thickTop="1">
      <c r="A230" s="84"/>
      <c r="B230" s="84"/>
      <c r="C230" s="84"/>
      <c r="D230" s="85"/>
      <c r="E230" s="85"/>
      <c r="F230" s="85"/>
      <c r="G230" s="85"/>
      <c r="H230" s="85"/>
      <c r="I230" s="85"/>
      <c r="J230" s="85"/>
      <c r="K230" s="85"/>
      <c r="L230" s="85"/>
      <c r="M230" s="141"/>
    </row>
    <row r="231" spans="1:15" ht="84" customHeight="1" thickBot="1">
      <c r="C231" s="39"/>
      <c r="D231" s="323" t="s">
        <v>150</v>
      </c>
      <c r="E231" s="243"/>
      <c r="F231" s="243"/>
      <c r="G231" s="243"/>
      <c r="H231" s="243"/>
      <c r="I231" s="243"/>
      <c r="J231" s="78"/>
      <c r="K231" s="207" t="s">
        <v>102</v>
      </c>
      <c r="L231" s="207"/>
      <c r="M231" s="28" t="s">
        <v>1</v>
      </c>
    </row>
    <row r="232" spans="1:15" s="2" customFormat="1" ht="37" customHeight="1" thickTop="1" thickBot="1">
      <c r="A232" s="324" t="s">
        <v>74</v>
      </c>
      <c r="B232" s="325"/>
      <c r="C232" s="326"/>
      <c r="D232" s="328" t="s">
        <v>111</v>
      </c>
      <c r="E232" s="329"/>
      <c r="F232" s="330"/>
      <c r="G232" s="292" t="s">
        <v>145</v>
      </c>
      <c r="H232" s="290"/>
      <c r="I232" s="290"/>
      <c r="J232" s="289" t="s">
        <v>36</v>
      </c>
      <c r="K232" s="290"/>
      <c r="L232" s="291"/>
      <c r="M232" s="1"/>
      <c r="N232" s="9"/>
      <c r="O232" s="9"/>
    </row>
    <row r="233" spans="1:15" s="2" customFormat="1" ht="25" customHeight="1" thickTop="1">
      <c r="A233" s="327"/>
      <c r="B233" s="212"/>
      <c r="C233" s="213"/>
      <c r="D233" s="331" t="s">
        <v>96</v>
      </c>
      <c r="E233" s="332"/>
      <c r="F233" s="332"/>
      <c r="G233" s="332"/>
      <c r="H233" s="332"/>
      <c r="I233" s="333"/>
      <c r="J233" s="302" t="s">
        <v>16</v>
      </c>
      <c r="K233" s="303"/>
      <c r="L233" s="304"/>
      <c r="M233" s="3" t="s">
        <v>2</v>
      </c>
      <c r="N233" s="10"/>
      <c r="O233" s="10"/>
    </row>
    <row r="234" spans="1:15" s="2" customFormat="1" ht="13" customHeight="1" thickBot="1">
      <c r="A234" s="327"/>
      <c r="B234" s="212"/>
      <c r="C234" s="213"/>
      <c r="D234" s="67" t="s">
        <v>44</v>
      </c>
      <c r="E234" s="68" t="s">
        <v>45</v>
      </c>
      <c r="F234" s="69" t="s">
        <v>46</v>
      </c>
      <c r="G234" s="67" t="s">
        <v>44</v>
      </c>
      <c r="H234" s="68" t="s">
        <v>45</v>
      </c>
      <c r="I234" s="69" t="s">
        <v>46</v>
      </c>
      <c r="J234" s="67" t="s">
        <v>44</v>
      </c>
      <c r="K234" s="68" t="s">
        <v>45</v>
      </c>
      <c r="L234" s="69" t="s">
        <v>46</v>
      </c>
      <c r="M234" s="4"/>
    </row>
    <row r="235" spans="1:15" s="2" customFormat="1" ht="27.75" customHeight="1" thickTop="1" thickBot="1">
      <c r="A235" s="310" t="s">
        <v>124</v>
      </c>
      <c r="B235" s="311"/>
      <c r="C235" s="57">
        <v>10</v>
      </c>
      <c r="D235" s="301">
        <f>IF($C$235&gt;99,"надішліть",IF($C$235=0,"&lt;- зазначте",IF(N(SUM($M237:$M240))=0,"від",D237*N($M237)+D238*N($M238)+D239*N($M239)+D240*N($M240))))</f>
        <v>16335</v>
      </c>
      <c r="E235" s="279">
        <f>IF($C$235&gt;99,"запит",IF($C$235=0,"СУМАРНУ",IF(N(SUM($M237:$M240))=0,"5 ПК",E237*N($M237)+E238*N($M238)+E239*N($M239)+E240*N($M240))))</f>
        <v>24504</v>
      </c>
      <c r="F235" s="299">
        <f>IF($C$235&gt;99,"Вашому",IF($C$235=0,"кількість",IF(N(SUM($M237:$M240))=0,"",F237*N($M237)+F238*N($M238)+F239*N($M239)+F240*N($M240))))</f>
        <v>32670</v>
      </c>
      <c r="G235" s="277">
        <f>IF($C$235&gt;99,"Постача",IF($C$235=0,"",IF(N(SUM($M237:$M240))=0,"від",G237*N($M237)+G238*N($M238)+G239*N($M239)+G240*N($M240))))</f>
        <v>11435</v>
      </c>
      <c r="H235" s="279">
        <f>IF($C$235&gt;99,"льнику",IF($C$235=0,"робочих",IF(N(SUM($M237:$M240))=0,"5 ПК",H237*N($M237)+H238*N($M238)+H239*N($M239)+H240*N($M240))))</f>
        <v>20093</v>
      </c>
      <c r="I235" s="313">
        <f>IF($C$235&gt;99,"надішліть",IF($C$235=0,"станцій",IF(N(SUM($M237:$M240))=0,"",I237*N($M237)+I238*N($M238)+I239*N($M239)+I240*N($M240))))</f>
        <v>29076</v>
      </c>
      <c r="J235" s="277">
        <f>IF($C$235&gt;99,"Постача",IF($C$235=0,"та",IF(N(SUM($M237:$M240))=0,"від",J237*N($M237)+J238*N($M238)+J239*N($M239)+J240*N($M240))))</f>
        <v>9801</v>
      </c>
      <c r="K235" s="279">
        <f>IF($C$235&gt;99,"льнику",IF($C$235=0,"серверів",IF(N(SUM($M237:$M240))=0,"5 ПК",K237*N($M237)+K238*N($M238)+K239*N($M239)+K240*N($M240))))</f>
        <v>17887</v>
      </c>
      <c r="L235" s="299">
        <f>IF($C$235&gt;99,"надішліть",IF($C$235=0,"",IF(N(SUM($M237:$M240))=0,"",L237*N($M237)+L238*N($M238)+L239*N($M239)+L240*N($M240))))</f>
        <v>26464</v>
      </c>
      <c r="M235" s="322"/>
    </row>
    <row r="236" spans="1:15" s="2" customFormat="1" ht="12.75" customHeight="1" thickTop="1">
      <c r="A236" s="73" t="s">
        <v>4</v>
      </c>
      <c r="B236" s="293" t="s">
        <v>125</v>
      </c>
      <c r="C236" s="294"/>
      <c r="D236" s="312"/>
      <c r="E236" s="308"/>
      <c r="F236" s="309"/>
      <c r="G236" s="307"/>
      <c r="H236" s="308"/>
      <c r="I236" s="314"/>
      <c r="J236" s="307"/>
      <c r="K236" s="308"/>
      <c r="L236" s="309"/>
      <c r="M236" s="322"/>
    </row>
    <row r="237" spans="1:15" s="2" customFormat="1" ht="11.25" customHeight="1">
      <c r="A237" s="74" t="s">
        <v>5</v>
      </c>
      <c r="B237" s="37">
        <v>5</v>
      </c>
      <c r="C237" s="61">
        <v>10</v>
      </c>
      <c r="D237" s="128">
        <v>1633.5</v>
      </c>
      <c r="E237" s="129">
        <v>2450.4</v>
      </c>
      <c r="F237" s="130">
        <v>3267</v>
      </c>
      <c r="G237" s="128">
        <v>1143.5</v>
      </c>
      <c r="H237" s="129">
        <v>2009.3</v>
      </c>
      <c r="I237" s="131">
        <v>2907.6</v>
      </c>
      <c r="J237" s="132">
        <v>980.1</v>
      </c>
      <c r="K237" s="129">
        <v>1788.7</v>
      </c>
      <c r="L237" s="130">
        <v>2646.4</v>
      </c>
      <c r="M237" s="44">
        <f>IF(AND($C$235&gt;=B237,$C$235&lt;=C237),$C$235,"")</f>
        <v>10</v>
      </c>
    </row>
    <row r="238" spans="1:15" s="2" customFormat="1" ht="12">
      <c r="A238" s="74" t="s">
        <v>6</v>
      </c>
      <c r="B238" s="37">
        <v>11</v>
      </c>
      <c r="C238" s="61">
        <v>25</v>
      </c>
      <c r="D238" s="128">
        <v>1388.5</v>
      </c>
      <c r="E238" s="129">
        <v>2082.9</v>
      </c>
      <c r="F238" s="130">
        <v>2777.1</v>
      </c>
      <c r="G238" s="128">
        <v>972</v>
      </c>
      <c r="H238" s="129">
        <v>1708</v>
      </c>
      <c r="I238" s="131">
        <v>2471.6</v>
      </c>
      <c r="J238" s="132">
        <v>833.2</v>
      </c>
      <c r="K238" s="129">
        <v>1520.5</v>
      </c>
      <c r="L238" s="130">
        <v>2249.4</v>
      </c>
      <c r="M238" s="44" t="str">
        <f>IF(AND($C$235&gt;=B238,$C$235&lt;=C238),$C$235,"")</f>
        <v/>
      </c>
    </row>
    <row r="239" spans="1:15" s="2" customFormat="1" ht="12">
      <c r="A239" s="74" t="s">
        <v>7</v>
      </c>
      <c r="B239" s="37">
        <v>26</v>
      </c>
      <c r="C239" s="61">
        <v>49</v>
      </c>
      <c r="D239" s="128">
        <v>1225.2</v>
      </c>
      <c r="E239" s="129">
        <v>1837.9</v>
      </c>
      <c r="F239" s="130">
        <v>2450.4</v>
      </c>
      <c r="G239" s="128">
        <v>857.7</v>
      </c>
      <c r="H239" s="129">
        <v>1507.1</v>
      </c>
      <c r="I239" s="131">
        <v>2180.9</v>
      </c>
      <c r="J239" s="132">
        <v>735.1</v>
      </c>
      <c r="K239" s="129">
        <v>1341.6</v>
      </c>
      <c r="L239" s="130">
        <v>1984.9</v>
      </c>
      <c r="M239" s="44" t="str">
        <f>IF(AND($C$235&gt;=B239,$C$235&lt;=C239),$C$235,"")</f>
        <v/>
      </c>
    </row>
    <row r="240" spans="1:15" s="2" customFormat="1" ht="12.5" thickBot="1">
      <c r="A240" s="75" t="s">
        <v>8</v>
      </c>
      <c r="B240" s="76">
        <v>50</v>
      </c>
      <c r="C240" s="77">
        <v>99</v>
      </c>
      <c r="D240" s="127">
        <v>1143.5999999999999</v>
      </c>
      <c r="E240" s="125">
        <v>1715.2</v>
      </c>
      <c r="F240" s="126">
        <v>2286.9</v>
      </c>
      <c r="G240" s="127">
        <v>800.5</v>
      </c>
      <c r="H240" s="125">
        <v>1406.5</v>
      </c>
      <c r="I240" s="133">
        <v>2035.3</v>
      </c>
      <c r="J240" s="124">
        <v>686.2</v>
      </c>
      <c r="K240" s="125">
        <v>1252.2</v>
      </c>
      <c r="L240" s="126">
        <v>1852.4</v>
      </c>
      <c r="M240" s="44" t="str">
        <f>IF(AND($C$235&gt;=B240,$C$235&lt;=C240),$C$235,"")</f>
        <v/>
      </c>
    </row>
    <row r="241" spans="1:13" ht="15" hidden="1" customHeight="1" thickTop="1">
      <c r="A241" s="84"/>
      <c r="B241" s="84"/>
      <c r="C241" s="84"/>
      <c r="D241" s="85"/>
      <c r="E241" s="85"/>
      <c r="F241" s="85"/>
      <c r="G241" s="85"/>
      <c r="H241" s="85"/>
      <c r="I241" s="85"/>
      <c r="J241" s="85"/>
      <c r="K241" s="85"/>
      <c r="L241" s="85"/>
      <c r="M241" s="141"/>
    </row>
    <row r="242" spans="1:13" ht="15" hidden="1" customHeight="1">
      <c r="A242" s="84"/>
      <c r="B242" s="84"/>
      <c r="C242" s="84"/>
      <c r="D242" s="85"/>
      <c r="E242" s="85"/>
      <c r="F242" s="85"/>
      <c r="G242" s="85"/>
      <c r="H242" s="85"/>
      <c r="I242" s="85"/>
      <c r="J242" s="85"/>
      <c r="K242" s="85"/>
      <c r="L242" s="85"/>
      <c r="M242" s="141"/>
    </row>
    <row r="243" spans="1:13" ht="15" hidden="1" customHeight="1">
      <c r="A243" s="84"/>
      <c r="B243" s="84"/>
      <c r="C243" s="84"/>
      <c r="D243" s="85"/>
      <c r="E243" s="85"/>
      <c r="F243" s="85"/>
      <c r="G243" s="85"/>
      <c r="H243" s="85"/>
      <c r="I243" s="85"/>
      <c r="J243" s="85"/>
      <c r="K243" s="85"/>
      <c r="L243" s="85"/>
      <c r="M243" s="141"/>
    </row>
    <row r="244" spans="1:13" ht="15" hidden="1" customHeight="1">
      <c r="A244" s="84"/>
      <c r="B244" s="84"/>
      <c r="C244" s="84"/>
      <c r="D244" s="85"/>
      <c r="E244" s="85"/>
      <c r="F244" s="85"/>
      <c r="G244" s="85"/>
      <c r="H244" s="85"/>
      <c r="I244" s="85"/>
      <c r="J244" s="85"/>
      <c r="K244" s="85"/>
      <c r="L244" s="85"/>
      <c r="M244" s="141"/>
    </row>
    <row r="245" spans="1:13" ht="15" hidden="1" customHeight="1">
      <c r="A245" s="84"/>
      <c r="B245" s="84"/>
      <c r="C245" s="84"/>
      <c r="D245" s="85"/>
      <c r="E245" s="85"/>
      <c r="F245" s="85"/>
      <c r="G245" s="85"/>
      <c r="H245" s="85"/>
      <c r="I245" s="85"/>
      <c r="J245" s="85"/>
      <c r="K245" s="85"/>
      <c r="L245" s="85"/>
      <c r="M245" s="141"/>
    </row>
    <row r="246" spans="1:13" ht="15" hidden="1" customHeight="1">
      <c r="A246" s="84"/>
      <c r="B246" s="84"/>
      <c r="C246" s="84"/>
      <c r="D246" s="85"/>
      <c r="E246" s="85"/>
      <c r="F246" s="85"/>
      <c r="G246" s="85"/>
      <c r="H246" s="85"/>
      <c r="I246" s="85"/>
      <c r="J246" s="85"/>
      <c r="K246" s="85"/>
      <c r="L246" s="85"/>
      <c r="M246" s="141"/>
    </row>
    <row r="247" spans="1:13" ht="15" hidden="1" customHeight="1">
      <c r="A247" s="84"/>
      <c r="B247" s="84"/>
      <c r="C247" s="84"/>
      <c r="D247" s="85"/>
      <c r="E247" s="85"/>
      <c r="F247" s="85"/>
      <c r="G247" s="85"/>
      <c r="H247" s="85"/>
      <c r="I247" s="85"/>
      <c r="J247" s="85"/>
      <c r="K247" s="85"/>
      <c r="L247" s="85"/>
      <c r="M247" s="141"/>
    </row>
    <row r="248" spans="1:13" ht="15" hidden="1" customHeight="1">
      <c r="A248" s="84"/>
      <c r="B248" s="84"/>
      <c r="C248" s="84"/>
      <c r="D248" s="85"/>
      <c r="E248" s="85"/>
      <c r="F248" s="85"/>
      <c r="G248" s="85"/>
      <c r="H248" s="85"/>
      <c r="I248" s="85"/>
      <c r="J248" s="85"/>
      <c r="K248" s="85"/>
      <c r="L248" s="85"/>
      <c r="M248" s="141"/>
    </row>
    <row r="249" spans="1:13" ht="15" hidden="1" customHeight="1">
      <c r="A249" s="84"/>
      <c r="B249" s="84"/>
      <c r="C249" s="84"/>
      <c r="D249" s="85"/>
      <c r="E249" s="85"/>
      <c r="F249" s="85"/>
      <c r="G249" s="85"/>
      <c r="H249" s="85"/>
      <c r="I249" s="85"/>
      <c r="J249" s="85"/>
      <c r="K249" s="85"/>
      <c r="L249" s="85"/>
      <c r="M249" s="141"/>
    </row>
    <row r="250" spans="1:13" ht="15" hidden="1" customHeight="1">
      <c r="A250" s="84"/>
      <c r="B250" s="84"/>
      <c r="C250" s="84"/>
      <c r="D250" s="85"/>
      <c r="E250" s="85"/>
      <c r="F250" s="85"/>
      <c r="G250" s="85"/>
      <c r="H250" s="85"/>
      <c r="I250" s="85"/>
      <c r="J250" s="85"/>
      <c r="K250" s="85"/>
      <c r="L250" s="85"/>
      <c r="M250" s="141"/>
    </row>
    <row r="251" spans="1:13" ht="12.75" hidden="1" customHeight="1"/>
    <row r="252" spans="1:13" ht="12.75" hidden="1" customHeight="1"/>
    <row r="253" spans="1:13" ht="12.75" hidden="1" customHeight="1"/>
    <row r="254" spans="1:13" ht="12.75" hidden="1" customHeight="1"/>
    <row r="255" spans="1:13" ht="12.75" hidden="1" customHeight="1"/>
    <row r="256" spans="1:13"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sheetData>
  <sheetProtection algorithmName="SHA-512" hashValue="j2+b2BXAUFQbqMzA0R+Ut7XED/OIcJ+M4vzo9Az+g5Hy53JUMOB5A3w0DWB1vgv+Ci8oS2Dy4odD0ExLyM9Ydg==" saltValue="6jw1wj8SHpWTWln71jb0QQ==" spinCount="100000" sheet="1" objects="1" scenarios="1"/>
  <mergeCells count="122">
    <mergeCell ref="M235:M236"/>
    <mergeCell ref="B236:C236"/>
    <mergeCell ref="D231:I231"/>
    <mergeCell ref="K231:L231"/>
    <mergeCell ref="A232:C234"/>
    <mergeCell ref="D232:F232"/>
    <mergeCell ref="G232:I232"/>
    <mergeCell ref="J232:L232"/>
    <mergeCell ref="D233:I233"/>
    <mergeCell ref="J233:L233"/>
    <mergeCell ref="A235:B235"/>
    <mergeCell ref="D235:D236"/>
    <mergeCell ref="E235:E236"/>
    <mergeCell ref="F235:F236"/>
    <mergeCell ref="G235:G236"/>
    <mergeCell ref="H235:H236"/>
    <mergeCell ref="I235:I236"/>
    <mergeCell ref="J235:J236"/>
    <mergeCell ref="K235:K236"/>
    <mergeCell ref="L235:L236"/>
    <mergeCell ref="D224:I224"/>
    <mergeCell ref="K224:L224"/>
    <mergeCell ref="A225:C227"/>
    <mergeCell ref="D225:F225"/>
    <mergeCell ref="G225:I225"/>
    <mergeCell ref="J225:L225"/>
    <mergeCell ref="D226:I226"/>
    <mergeCell ref="A228:B228"/>
    <mergeCell ref="D228:D229"/>
    <mergeCell ref="E228:E229"/>
    <mergeCell ref="F228:F229"/>
    <mergeCell ref="G228:G229"/>
    <mergeCell ref="H228:H229"/>
    <mergeCell ref="I228:I229"/>
    <mergeCell ref="J228:J229"/>
    <mergeCell ref="K228:K229"/>
    <mergeCell ref="L228:L229"/>
    <mergeCell ref="B229:C229"/>
    <mergeCell ref="J226:L226"/>
    <mergeCell ref="M187:M188"/>
    <mergeCell ref="A187:B187"/>
    <mergeCell ref="L187:L188"/>
    <mergeCell ref="G184:I184"/>
    <mergeCell ref="J184:L184"/>
    <mergeCell ref="D185:I185"/>
    <mergeCell ref="A184:C186"/>
    <mergeCell ref="B188:C188"/>
    <mergeCell ref="D183:I183"/>
    <mergeCell ref="K183:L183"/>
    <mergeCell ref="D187:D188"/>
    <mergeCell ref="E187:E188"/>
    <mergeCell ref="F187:F188"/>
    <mergeCell ref="G187:G188"/>
    <mergeCell ref="J185:L185"/>
    <mergeCell ref="H187:H188"/>
    <mergeCell ref="I187:I188"/>
    <mergeCell ref="J187:J188"/>
    <mergeCell ref="K187:K188"/>
    <mergeCell ref="D184:F184"/>
    <mergeCell ref="M218:M219"/>
    <mergeCell ref="B219:C219"/>
    <mergeCell ref="K214:L214"/>
    <mergeCell ref="A215:C217"/>
    <mergeCell ref="D215:F215"/>
    <mergeCell ref="G215:I215"/>
    <mergeCell ref="J215:L215"/>
    <mergeCell ref="D216:I216"/>
    <mergeCell ref="J216:L216"/>
    <mergeCell ref="A218:B218"/>
    <mergeCell ref="D214:I214"/>
    <mergeCell ref="D218:D219"/>
    <mergeCell ref="E218:E219"/>
    <mergeCell ref="F218:F219"/>
    <mergeCell ref="G218:G219"/>
    <mergeCell ref="H218:H219"/>
    <mergeCell ref="I218:I219"/>
    <mergeCell ref="J218:J219"/>
    <mergeCell ref="K218:K219"/>
    <mergeCell ref="L218:L219"/>
    <mergeCell ref="M228:M229"/>
    <mergeCell ref="A12:C14"/>
    <mergeCell ref="J13:L13"/>
    <mergeCell ref="J12:L12"/>
    <mergeCell ref="D12:F12"/>
    <mergeCell ref="G12:I12"/>
    <mergeCell ref="D13:I13"/>
    <mergeCell ref="D11:I11"/>
    <mergeCell ref="D1:I1"/>
    <mergeCell ref="K1:L1"/>
    <mergeCell ref="J15:J16"/>
    <mergeCell ref="K15:K16"/>
    <mergeCell ref="L15:L16"/>
    <mergeCell ref="A15:B15"/>
    <mergeCell ref="D15:D16"/>
    <mergeCell ref="E15:E16"/>
    <mergeCell ref="F15:F16"/>
    <mergeCell ref="I15:I16"/>
    <mergeCell ref="G15:G16"/>
    <mergeCell ref="H15:H16"/>
    <mergeCell ref="A172:L172"/>
    <mergeCell ref="F5:F6"/>
    <mergeCell ref="A5:B5"/>
    <mergeCell ref="K11:L11"/>
    <mergeCell ref="M15:M16"/>
    <mergeCell ref="J5:J6"/>
    <mergeCell ref="K5:K6"/>
    <mergeCell ref="A21:L21"/>
    <mergeCell ref="A2:C4"/>
    <mergeCell ref="J3:L3"/>
    <mergeCell ref="D2:F2"/>
    <mergeCell ref="G2:I2"/>
    <mergeCell ref="J2:L2"/>
    <mergeCell ref="B6:C6"/>
    <mergeCell ref="M5:M6"/>
    <mergeCell ref="D3:I3"/>
    <mergeCell ref="L5:L6"/>
    <mergeCell ref="D5:D6"/>
    <mergeCell ref="E5:E6"/>
    <mergeCell ref="G5:G6"/>
    <mergeCell ref="H5:H6"/>
    <mergeCell ref="I5:I6"/>
    <mergeCell ref="B16:C1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2"/>
  <sheetViews>
    <sheetView workbookViewId="0"/>
  </sheetViews>
  <sheetFormatPr defaultColWidth="0" defaultRowHeight="0" customHeight="1" zeroHeight="1"/>
  <cols>
    <col min="1" max="2" width="9.6328125" style="2" customWidth="1"/>
    <col min="3" max="3" width="10.36328125" style="2" customWidth="1"/>
    <col min="4" max="12" width="13.6328125" style="2" customWidth="1"/>
    <col min="13" max="13" width="6.36328125" style="5" hidden="1" customWidth="1"/>
    <col min="14" max="14" width="9.08984375" style="2" hidden="1" customWidth="1"/>
    <col min="15" max="15" width="4.6328125" style="2" hidden="1" customWidth="1"/>
    <col min="16" max="16" width="6.36328125" style="2" hidden="1" customWidth="1"/>
    <col min="17" max="17" width="9.08984375" style="2" hidden="1" customWidth="1"/>
    <col min="18" max="18" width="4.6328125" style="2" hidden="1" customWidth="1"/>
    <col min="19" max="16384" width="9.08984375" style="2" hidden="1"/>
  </cols>
  <sheetData>
    <row r="1" spans="1:15" s="29" customFormat="1" ht="79" customHeight="1" thickBot="1">
      <c r="C1" s="39"/>
      <c r="D1" s="305" t="s">
        <v>151</v>
      </c>
      <c r="E1" s="306"/>
      <c r="F1" s="306"/>
      <c r="G1" s="306"/>
      <c r="H1" s="306"/>
      <c r="I1" s="306"/>
      <c r="J1" s="78"/>
      <c r="K1" s="207" t="s">
        <v>102</v>
      </c>
      <c r="L1" s="207"/>
      <c r="M1" s="28" t="s">
        <v>1</v>
      </c>
    </row>
    <row r="2" spans="1:15" ht="37" customHeight="1" thickTop="1" thickBot="1">
      <c r="A2" s="281" t="s">
        <v>114</v>
      </c>
      <c r="B2" s="282"/>
      <c r="C2" s="282"/>
      <c r="D2" s="289" t="s">
        <v>111</v>
      </c>
      <c r="E2" s="290"/>
      <c r="F2" s="291"/>
      <c r="G2" s="292" t="s">
        <v>145</v>
      </c>
      <c r="H2" s="290"/>
      <c r="I2" s="290"/>
      <c r="J2" s="289" t="s">
        <v>36</v>
      </c>
      <c r="K2" s="290"/>
      <c r="L2" s="291"/>
      <c r="M2" s="1"/>
      <c r="N2" s="9"/>
      <c r="O2" s="9"/>
    </row>
    <row r="3" spans="1:15" ht="25" customHeight="1" thickTop="1">
      <c r="A3" s="283"/>
      <c r="B3" s="284"/>
      <c r="C3" s="285"/>
      <c r="D3" s="295" t="s">
        <v>17</v>
      </c>
      <c r="E3" s="296"/>
      <c r="F3" s="296"/>
      <c r="G3" s="296"/>
      <c r="H3" s="296"/>
      <c r="I3" s="297"/>
      <c r="J3" s="302" t="s">
        <v>16</v>
      </c>
      <c r="K3" s="303"/>
      <c r="L3" s="304"/>
      <c r="M3" s="3" t="s">
        <v>2</v>
      </c>
      <c r="N3" s="10"/>
      <c r="O3" s="10"/>
    </row>
    <row r="4" spans="1:15" ht="13" customHeight="1" thickBot="1">
      <c r="A4" s="283"/>
      <c r="B4" s="284"/>
      <c r="C4" s="285"/>
      <c r="D4" s="67" t="s">
        <v>44</v>
      </c>
      <c r="E4" s="68" t="s">
        <v>45</v>
      </c>
      <c r="F4" s="69" t="s">
        <v>46</v>
      </c>
      <c r="G4" s="67" t="s">
        <v>44</v>
      </c>
      <c r="H4" s="68" t="s">
        <v>45</v>
      </c>
      <c r="I4" s="69" t="s">
        <v>46</v>
      </c>
      <c r="J4" s="67" t="s">
        <v>44</v>
      </c>
      <c r="K4" s="68" t="s">
        <v>45</v>
      </c>
      <c r="L4" s="69" t="s">
        <v>46</v>
      </c>
      <c r="M4" s="4"/>
    </row>
    <row r="5" spans="1:15" ht="22.5" customHeight="1" thickTop="1" thickBot="1">
      <c r="A5" s="310" t="s">
        <v>124</v>
      </c>
      <c r="B5" s="311"/>
      <c r="C5" s="57">
        <v>10</v>
      </c>
      <c r="D5" s="192">
        <f>IF($C$5&gt;249,"надішліть",IF($C$5=0,"зазначте",IF(N(SUM($M7:$M10))=0,"надішліть",D7*N($M7)+D8*N($M8)+D9*N($M9)+D10*N($M10))))</f>
        <v>14702</v>
      </c>
      <c r="E5" s="230">
        <f>IF($C$5&gt;249,"запит",IF($C$5=0,"СУМАРНУ",IF(N(SUM($M7:$M10))=0,"запит",E7*N($M7)+E8*N($M8)+E9*N($M9)+E10*N($M10))))</f>
        <v>26463</v>
      </c>
      <c r="F5" s="194">
        <f>IF($C$5&gt;249,"Вашому",IF($C$5=0,"кількість",IF(N(SUM($M7:$M10))=0,"",F7*N($M7)+F8*N($M8)+F9*N($M9)+F10*N($M10))))</f>
        <v>39695</v>
      </c>
      <c r="G5" s="334">
        <f>IF($C$5&gt;249,"Постач",IF($C$5=0,"робочих",IF(N(SUM($M7:$M10))=0,"Постача",G7*N($M7)+G8*N($M8)+G9*N($M9)+G10*N($M10))))</f>
        <v>14702</v>
      </c>
      <c r="H5" s="335">
        <f>IF($C$5&gt;249,"альнику",IF($C$5=0,"станцій",IF(N(SUM($M7:$M10))=0,"льнику",H7*N($M7)+H8*N($M8)+H9*N($M9)+H10*N($M10))))</f>
        <v>26463</v>
      </c>
      <c r="I5" s="336">
        <f>IF($C$5&gt;249,"надішліть",IF($C$5=0,"та",IF(N(SUM($M7:$M10))=0,"",I7*N($M7)+I8*N($M8)+I9*N($M9)+I10*N($M10))))</f>
        <v>39695</v>
      </c>
      <c r="J5" s="240">
        <f>IF($C$5&gt;249,"Постач",IF($C$5=0,"серверів",IF(N(SUM($M7:$M10))=0,"",J7*N($M7)+J8*N($M8)+J9*N($M9)+J10*N($M10))))</f>
        <v>14702</v>
      </c>
      <c r="K5" s="230">
        <f>IF($C$5&gt;249,"альнику",IF($C$5=0,"",IF(N(SUM($M7:$M10))=0,"",K7*N($M7)+K8*N($M8)+K9*N($M9)+K10*N($M10))))</f>
        <v>26463</v>
      </c>
      <c r="L5" s="194">
        <f>IF($C$5&gt;249,"надішліть",IF($C$5=0,"",IF(N(SUM($M7:$M10))=0,"",L7*N($M7)+L8*N($M8)+L9*N($M9)+L10*N($M10))))</f>
        <v>39695</v>
      </c>
      <c r="M5" s="322"/>
    </row>
    <row r="6" spans="1:15" ht="12" customHeight="1" thickTop="1">
      <c r="A6" s="50" t="s">
        <v>4</v>
      </c>
      <c r="B6" s="293" t="s">
        <v>125</v>
      </c>
      <c r="C6" s="294"/>
      <c r="D6" s="192"/>
      <c r="E6" s="230"/>
      <c r="F6" s="194"/>
      <c r="G6" s="240"/>
      <c r="H6" s="230"/>
      <c r="I6" s="194"/>
      <c r="J6" s="240"/>
      <c r="K6" s="230"/>
      <c r="L6" s="194"/>
      <c r="M6" s="322"/>
    </row>
    <row r="7" spans="1:15" ht="12" customHeight="1">
      <c r="A7" s="58" t="s">
        <v>5</v>
      </c>
      <c r="B7" s="37">
        <v>5</v>
      </c>
      <c r="C7" s="61">
        <v>10</v>
      </c>
      <c r="D7" s="128">
        <v>1470.2</v>
      </c>
      <c r="E7" s="129">
        <v>2646.3</v>
      </c>
      <c r="F7" s="130">
        <v>3969.5</v>
      </c>
      <c r="G7" s="132">
        <v>1470.2</v>
      </c>
      <c r="H7" s="129">
        <v>2646.3</v>
      </c>
      <c r="I7" s="130">
        <v>3969.5</v>
      </c>
      <c r="J7" s="132">
        <v>1470.2</v>
      </c>
      <c r="K7" s="129">
        <v>2646.3</v>
      </c>
      <c r="L7" s="130">
        <v>3969.5</v>
      </c>
      <c r="M7" s="44">
        <f>IF(AND($C$5&gt;=B7,$C$5&lt;=C7),$C$5,"")</f>
        <v>10</v>
      </c>
    </row>
    <row r="8" spans="1:15" ht="12" customHeight="1">
      <c r="A8" s="58" t="s">
        <v>6</v>
      </c>
      <c r="B8" s="33">
        <v>11</v>
      </c>
      <c r="C8" s="52">
        <v>25</v>
      </c>
      <c r="D8" s="128">
        <v>1249.5999999999999</v>
      </c>
      <c r="E8" s="129">
        <v>2249.3000000000002</v>
      </c>
      <c r="F8" s="130">
        <v>3373.9</v>
      </c>
      <c r="G8" s="132">
        <v>1249.5999999999999</v>
      </c>
      <c r="H8" s="129">
        <v>2249.3000000000002</v>
      </c>
      <c r="I8" s="130">
        <v>3373.9</v>
      </c>
      <c r="J8" s="132">
        <v>1249.5999999999999</v>
      </c>
      <c r="K8" s="129">
        <v>2249.3000000000002</v>
      </c>
      <c r="L8" s="130">
        <v>3373.9</v>
      </c>
      <c r="M8" s="44" t="str">
        <f>IF(AND($C$5&gt;=B8,$C$5&lt;=C8),$C$5,"")</f>
        <v/>
      </c>
    </row>
    <row r="9" spans="1:15" ht="12" customHeight="1">
      <c r="A9" s="58" t="s">
        <v>7</v>
      </c>
      <c r="B9" s="33">
        <v>26</v>
      </c>
      <c r="C9" s="52">
        <v>49</v>
      </c>
      <c r="D9" s="128">
        <v>1102.5999999999999</v>
      </c>
      <c r="E9" s="129">
        <v>1984.7</v>
      </c>
      <c r="F9" s="130">
        <v>2977.2</v>
      </c>
      <c r="G9" s="132">
        <v>1102.5999999999999</v>
      </c>
      <c r="H9" s="129">
        <v>1984.7</v>
      </c>
      <c r="I9" s="130">
        <v>2977.2</v>
      </c>
      <c r="J9" s="132">
        <v>1102.5999999999999</v>
      </c>
      <c r="K9" s="129">
        <v>1984.7</v>
      </c>
      <c r="L9" s="130">
        <v>2977.2</v>
      </c>
      <c r="M9" s="44" t="str">
        <f>IF(AND($C$5&gt;=B9,$C$5&lt;=C9),$C$5,"")</f>
        <v/>
      </c>
    </row>
    <row r="10" spans="1:15" ht="12" customHeight="1" thickBot="1">
      <c r="A10" s="59" t="s">
        <v>8</v>
      </c>
      <c r="B10" s="60">
        <v>50</v>
      </c>
      <c r="C10" s="62">
        <v>99</v>
      </c>
      <c r="D10" s="119">
        <v>1029.2</v>
      </c>
      <c r="E10" s="120">
        <v>1852.5</v>
      </c>
      <c r="F10" s="121">
        <v>2778.7</v>
      </c>
      <c r="G10" s="123">
        <v>1029.2</v>
      </c>
      <c r="H10" s="120">
        <v>1852.5</v>
      </c>
      <c r="I10" s="121">
        <v>2778.7</v>
      </c>
      <c r="J10" s="123">
        <v>1029.2</v>
      </c>
      <c r="K10" s="120">
        <v>1852.5</v>
      </c>
      <c r="L10" s="121">
        <v>2778.7</v>
      </c>
      <c r="M10" s="44" t="str">
        <f>IF(AND($C$5&gt;=B10,$C$5&lt;=C10),$C$5,"")</f>
        <v/>
      </c>
    </row>
    <row r="11" spans="1:15" s="29" customFormat="1" ht="66" customHeight="1" thickTop="1" thickBot="1">
      <c r="C11" s="39"/>
      <c r="D11" s="337" t="s">
        <v>113</v>
      </c>
      <c r="E11" s="337"/>
      <c r="F11" s="337"/>
      <c r="G11" s="337"/>
      <c r="H11" s="337"/>
      <c r="I11" s="337"/>
      <c r="J11" s="337"/>
      <c r="K11" s="207" t="s">
        <v>102</v>
      </c>
      <c r="L11" s="207"/>
      <c r="M11" s="79" t="s">
        <v>1</v>
      </c>
    </row>
    <row r="12" spans="1:15" s="29" customFormat="1" ht="37" customHeight="1" thickTop="1" thickBot="1">
      <c r="A12" s="208" t="s">
        <v>152</v>
      </c>
      <c r="B12" s="209"/>
      <c r="C12" s="210"/>
      <c r="D12" s="289" t="s">
        <v>111</v>
      </c>
      <c r="E12" s="290"/>
      <c r="F12" s="291"/>
      <c r="G12" s="292" t="s">
        <v>145</v>
      </c>
      <c r="H12" s="290"/>
      <c r="I12" s="290"/>
      <c r="J12" s="289" t="s">
        <v>36</v>
      </c>
      <c r="K12" s="290"/>
      <c r="L12" s="291"/>
      <c r="M12" s="79"/>
    </row>
    <row r="13" spans="1:15" s="29" customFormat="1" ht="25" customHeight="1" thickTop="1">
      <c r="A13" s="211"/>
      <c r="B13" s="212"/>
      <c r="C13" s="213"/>
      <c r="D13" s="295" t="s">
        <v>17</v>
      </c>
      <c r="E13" s="296"/>
      <c r="F13" s="296"/>
      <c r="G13" s="296"/>
      <c r="H13" s="296"/>
      <c r="I13" s="297"/>
      <c r="J13" s="302" t="s">
        <v>16</v>
      </c>
      <c r="K13" s="303"/>
      <c r="L13" s="304"/>
      <c r="M13" s="79" t="s">
        <v>2</v>
      </c>
    </row>
    <row r="14" spans="1:15" s="29" customFormat="1" ht="13" customHeight="1" thickBot="1">
      <c r="A14" s="211"/>
      <c r="B14" s="212"/>
      <c r="C14" s="213"/>
      <c r="D14" s="67" t="s">
        <v>44</v>
      </c>
      <c r="E14" s="68" t="s">
        <v>45</v>
      </c>
      <c r="F14" s="69" t="s">
        <v>46</v>
      </c>
      <c r="G14" s="67" t="s">
        <v>44</v>
      </c>
      <c r="H14" s="68" t="s">
        <v>45</v>
      </c>
      <c r="I14" s="69" t="s">
        <v>46</v>
      </c>
      <c r="J14" s="67" t="s">
        <v>44</v>
      </c>
      <c r="K14" s="68" t="s">
        <v>45</v>
      </c>
      <c r="L14" s="69" t="s">
        <v>46</v>
      </c>
      <c r="M14" s="79"/>
    </row>
    <row r="15" spans="1:15" s="29" customFormat="1" ht="27.9" customHeight="1" thickTop="1" thickBot="1">
      <c r="A15" s="310" t="s">
        <v>124</v>
      </c>
      <c r="B15" s="311"/>
      <c r="C15" s="56">
        <v>10</v>
      </c>
      <c r="D15" s="315">
        <f>IF($C$15&gt;99,"надішліть",IF($C$15=0,"&lt;- зазначте",IF(N(SUM($M17:$M20))=0,"від",D17*N($M17)+D18*N($M18)+D19*N($M19)+D20*N($M20))))</f>
        <v>11979</v>
      </c>
      <c r="E15" s="316">
        <f>IF($C$15&gt;99,"запит",IF($C$15=0,"СУМАРНУ",IF(N(SUM($M17:$M20))=0,"5 ПК",E17*N($M17)+E18*N($M18)+E19*N($M19)+E20*N($M20))))</f>
        <v>21562</v>
      </c>
      <c r="F15" s="317">
        <f>IF($C$15&gt;99,"Вашому",IF($C$15=0,"кількість",IF(N(SUM($M17:$M20))=0,"",F17*N($M17)+F18*N($M18)+F19*N($M19)+F20*N($M20))))</f>
        <v>32343</v>
      </c>
      <c r="G15" s="315">
        <f>IF($C$15&gt;99,"Постача",IF($C$15=0,"",IF(N(SUM($M17:$M20))=0,"від",G17*N($M17)+G18*N($M18)+G19*N($M19)+G20*N($M20))))</f>
        <v>11979</v>
      </c>
      <c r="H15" s="316">
        <f>IF($C$15&gt;99,"льнику",IF($C$15=0,"робочих",IF(N(SUM($M17:$M20))=0,"5 ПК",H17*N($M17)+H18*N($M18)+H19*N($M19)+H20*N($M20))))</f>
        <v>21562</v>
      </c>
      <c r="I15" s="317">
        <f>IF($C$15&gt;99,"надішліть",IF($C$15=0,"станцій",IF(N(SUM($M17:$M20))=0,"",I17*N($M17)+I18*N($M18)+I19*N($M19)+I20*N($M20))))</f>
        <v>32343</v>
      </c>
      <c r="J15" s="315">
        <f>IF($C$15&gt;99,"Постача",IF($C$15=0,"та",IF(N(SUM($M17:$M20))=0,"від",J17*N($M17)+J18*N($M18)+J19*N($M19)+J20*N($M20))))</f>
        <v>11979</v>
      </c>
      <c r="K15" s="316">
        <f>IF($C$15&gt;99,"льнику",IF($C$15=0,"серверів",IF(N(SUM($M17:$M20))=0,"5 ПК",K17*N($M17)+K18*N($M18)+K19*N($M19)+K20*N($M20))))</f>
        <v>21562</v>
      </c>
      <c r="L15" s="317">
        <f>IF($C$15&gt;99,"надішліть",IF($C$15=0,"",IF(N(SUM($M17:$M20))=0,"",L17*N($M17)+L18*N($M18)+L19*N($M19)+L20*N($M20))))</f>
        <v>32343</v>
      </c>
      <c r="M15" s="275"/>
    </row>
    <row r="16" spans="1:15" s="29" customFormat="1" ht="15" customHeight="1" thickTop="1">
      <c r="A16" s="50" t="s">
        <v>4</v>
      </c>
      <c r="B16" s="293" t="s">
        <v>125</v>
      </c>
      <c r="C16" s="294"/>
      <c r="D16" s="277"/>
      <c r="E16" s="279"/>
      <c r="F16" s="299"/>
      <c r="G16" s="277"/>
      <c r="H16" s="279"/>
      <c r="I16" s="299"/>
      <c r="J16" s="277"/>
      <c r="K16" s="279"/>
      <c r="L16" s="299"/>
      <c r="M16" s="275"/>
    </row>
    <row r="17" spans="1:13" s="29" customFormat="1" ht="11.25" customHeight="1">
      <c r="A17" s="51" t="s">
        <v>5</v>
      </c>
      <c r="B17" s="33">
        <v>5</v>
      </c>
      <c r="C17" s="52">
        <v>10</v>
      </c>
      <c r="D17" s="97">
        <v>1197.9000000000001</v>
      </c>
      <c r="E17" s="95">
        <v>2156.1999999999998</v>
      </c>
      <c r="F17" s="96">
        <v>3234.3</v>
      </c>
      <c r="G17" s="94">
        <v>1197.9000000000001</v>
      </c>
      <c r="H17" s="95">
        <v>2156.1999999999998</v>
      </c>
      <c r="I17" s="98">
        <v>3234.3</v>
      </c>
      <c r="J17" s="94">
        <v>1197.9000000000001</v>
      </c>
      <c r="K17" s="95">
        <v>2156.1999999999998</v>
      </c>
      <c r="L17" s="98">
        <v>3234.3</v>
      </c>
      <c r="M17" s="80">
        <f>IF(AND($C$15&gt;=B17,$C$15&lt;=C17),$C$15,"")</f>
        <v>10</v>
      </c>
    </row>
    <row r="18" spans="1:13" s="29" customFormat="1" ht="12">
      <c r="A18" s="51" t="s">
        <v>6</v>
      </c>
      <c r="B18" s="33">
        <v>11</v>
      </c>
      <c r="C18" s="52">
        <v>25</v>
      </c>
      <c r="D18" s="97">
        <v>1018.3</v>
      </c>
      <c r="E18" s="95">
        <v>1832.9</v>
      </c>
      <c r="F18" s="96">
        <v>2749.3</v>
      </c>
      <c r="G18" s="94">
        <v>1018.3</v>
      </c>
      <c r="H18" s="95">
        <v>1832.9</v>
      </c>
      <c r="I18" s="98">
        <v>2749.3</v>
      </c>
      <c r="J18" s="94">
        <v>1018.3</v>
      </c>
      <c r="K18" s="95">
        <v>1832.9</v>
      </c>
      <c r="L18" s="98">
        <v>2749.3</v>
      </c>
      <c r="M18" s="80" t="str">
        <f>IF(AND($C$15&gt;=B18,$C$15&lt;=C18),$C$15,"")</f>
        <v/>
      </c>
    </row>
    <row r="19" spans="1:13" s="29" customFormat="1" ht="12">
      <c r="A19" s="51" t="s">
        <v>7</v>
      </c>
      <c r="B19" s="33">
        <v>26</v>
      </c>
      <c r="C19" s="52">
        <v>49</v>
      </c>
      <c r="D19" s="97">
        <v>898.5</v>
      </c>
      <c r="E19" s="95">
        <v>1617.2</v>
      </c>
      <c r="F19" s="96">
        <v>2425.9</v>
      </c>
      <c r="G19" s="94">
        <v>898.5</v>
      </c>
      <c r="H19" s="95">
        <v>1617.2</v>
      </c>
      <c r="I19" s="98">
        <v>2425.9</v>
      </c>
      <c r="J19" s="94">
        <v>898.5</v>
      </c>
      <c r="K19" s="95">
        <v>1617.2</v>
      </c>
      <c r="L19" s="98">
        <v>2425.9</v>
      </c>
      <c r="M19" s="80" t="str">
        <f>IF(AND($C$15&gt;=B19,$C$15&lt;=C19),$C$15,"")</f>
        <v/>
      </c>
    </row>
    <row r="20" spans="1:13" s="29" customFormat="1" ht="12.5" thickBot="1">
      <c r="A20" s="53" t="s">
        <v>8</v>
      </c>
      <c r="B20" s="54">
        <v>50</v>
      </c>
      <c r="C20" s="55">
        <v>99</v>
      </c>
      <c r="D20" s="103">
        <v>838.5</v>
      </c>
      <c r="E20" s="101">
        <v>1509.3</v>
      </c>
      <c r="F20" s="102">
        <v>2264</v>
      </c>
      <c r="G20" s="100">
        <v>838.5</v>
      </c>
      <c r="H20" s="101">
        <v>1509.3</v>
      </c>
      <c r="I20" s="104">
        <v>2264</v>
      </c>
      <c r="J20" s="100">
        <v>838.5</v>
      </c>
      <c r="K20" s="101">
        <v>1509.3</v>
      </c>
      <c r="L20" s="104">
        <v>2264</v>
      </c>
      <c r="M20" s="80" t="str">
        <f>IF(AND($C$15&gt;=B20,$C$15&lt;=C20),$C$15,"")</f>
        <v/>
      </c>
    </row>
    <row r="21" spans="1:13" s="29" customFormat="1" ht="72.75" customHeight="1" thickTop="1" thickBot="1">
      <c r="C21" s="39"/>
      <c r="D21" s="337" t="s">
        <v>122</v>
      </c>
      <c r="E21" s="337"/>
      <c r="F21" s="337"/>
      <c r="G21" s="337"/>
      <c r="H21" s="337"/>
      <c r="I21" s="337"/>
      <c r="J21" s="337"/>
      <c r="K21" s="207" t="s">
        <v>102</v>
      </c>
      <c r="L21" s="207"/>
      <c r="M21" s="79" t="s">
        <v>1</v>
      </c>
    </row>
    <row r="22" spans="1:13" s="29" customFormat="1" ht="37" customHeight="1" thickTop="1" thickBot="1">
      <c r="A22" s="281" t="s">
        <v>153</v>
      </c>
      <c r="B22" s="282"/>
      <c r="C22" s="282"/>
      <c r="D22" s="289" t="s">
        <v>111</v>
      </c>
      <c r="E22" s="290"/>
      <c r="F22" s="291"/>
      <c r="G22" s="289" t="s">
        <v>62</v>
      </c>
      <c r="H22" s="290"/>
      <c r="I22" s="290"/>
      <c r="J22" s="289" t="s">
        <v>36</v>
      </c>
      <c r="K22" s="290"/>
      <c r="L22" s="291"/>
      <c r="M22" s="79"/>
    </row>
    <row r="23" spans="1:13" s="29" customFormat="1" ht="25" customHeight="1" thickTop="1">
      <c r="A23" s="283"/>
      <c r="B23" s="284"/>
      <c r="C23" s="285"/>
      <c r="D23" s="295" t="s">
        <v>17</v>
      </c>
      <c r="E23" s="296"/>
      <c r="F23" s="296"/>
      <c r="G23" s="296"/>
      <c r="H23" s="296"/>
      <c r="I23" s="297"/>
      <c r="J23" s="286" t="s">
        <v>16</v>
      </c>
      <c r="K23" s="287"/>
      <c r="L23" s="288"/>
      <c r="M23" s="79" t="s">
        <v>2</v>
      </c>
    </row>
    <row r="24" spans="1:13" s="29" customFormat="1" ht="13" customHeight="1" thickBot="1">
      <c r="A24" s="283"/>
      <c r="B24" s="284"/>
      <c r="C24" s="285"/>
      <c r="D24" s="67" t="s">
        <v>44</v>
      </c>
      <c r="E24" s="68" t="s">
        <v>45</v>
      </c>
      <c r="F24" s="69" t="s">
        <v>46</v>
      </c>
      <c r="G24" s="67" t="s">
        <v>44</v>
      </c>
      <c r="H24" s="68" t="s">
        <v>45</v>
      </c>
      <c r="I24" s="69" t="s">
        <v>46</v>
      </c>
      <c r="J24" s="67" t="s">
        <v>44</v>
      </c>
      <c r="K24" s="68" t="s">
        <v>45</v>
      </c>
      <c r="L24" s="69" t="s">
        <v>46</v>
      </c>
      <c r="M24" s="79"/>
    </row>
    <row r="25" spans="1:13" s="29" customFormat="1" ht="27.9" customHeight="1" thickTop="1" thickBot="1">
      <c r="A25" s="310" t="s">
        <v>124</v>
      </c>
      <c r="B25" s="311"/>
      <c r="C25" s="56">
        <v>10</v>
      </c>
      <c r="D25" s="300">
        <f>IF($C$25&gt;99,"надішліть",IF($C$25=0,"&lt;- зазначте",IF(N(SUM($M27:$M30))=0,"доступно",D27*N($M27)+D28*N($M28)+D29*N($M29)+D30*N($M30))))</f>
        <v>19113</v>
      </c>
      <c r="E25" s="278">
        <f>IF($C$25&gt;99,"запит",IF($C$25=0,"СУМАРНУ",IF(N(SUM($M27:$M30))=0,"для",E27*N($M27)+E28*N($M28)+E29*N($M29)+E30*N($M30))))</f>
        <v>34403</v>
      </c>
      <c r="F25" s="278">
        <f>IF(C25&gt;99,"",IF(C25=0,"кількість",IF(N(SUM($M27:$M30))=0,"10 ПК",F27*N($M27)+F28*N($M28)+F29*N($M29)+F30*N($M30))))</f>
        <v>51604</v>
      </c>
      <c r="G25" s="276">
        <f>IF($C$25&gt;99,"Постача",IF($C$25=0,"робочих",IF(N(SUM($M27:$M30))=0,"",G27*N($M27)+G28*N($M28)+G29*N($M29)+G30*N($M30))))</f>
        <v>19113</v>
      </c>
      <c r="H25" s="278">
        <f>IF($C$25&gt;99,"льнику",IF($C$25=0,"станцій",IF(N(SUM($M27:$M30))=0,"доступно",H27*N($M27)+H28*N($M28)+H29*N($M29)+H30*N($M30))))</f>
        <v>34403</v>
      </c>
      <c r="I25" s="298">
        <f>IF($C$25&gt;99,"",IF($C$25=0,"та",IF(N(SUM($M27:$M30))=0,"для",I27*N($M27)+I28*N($M28)+I29*N($M29)+I30*N($M30))))</f>
        <v>51604</v>
      </c>
      <c r="J25" s="276">
        <f>IF($C$25&gt;99,"",IF($C$25=0,"серверів",IF(N(SUM($M27:$M30))=0,"10 ПК",J27*N($M27)+J28*N($M28)+J29*N($M29)+J30*N($M30))))</f>
        <v>19113</v>
      </c>
      <c r="K25" s="278">
        <f>IF($C$25&gt;99,"",IF($C$25=0,"",IF(N(SUM($M27:$M30))=0,"",K27*N($M27)+K28*N($M28)+K29*N($M29)+K30*N($M30))))</f>
        <v>34403</v>
      </c>
      <c r="L25" s="298">
        <f>IF($C$25&gt;99,"",IF($C$25=0,"",IF(N(SUM($M27:$M30))=0,"",L27*N($M27)+L28*N($M28)+L29*N($M29)+L30*N($M30))))</f>
        <v>51604</v>
      </c>
      <c r="M25" s="275"/>
    </row>
    <row r="26" spans="1:13" s="29" customFormat="1" ht="15" customHeight="1" thickTop="1">
      <c r="A26" s="50" t="s">
        <v>4</v>
      </c>
      <c r="B26" s="293" t="s">
        <v>125</v>
      </c>
      <c r="C26" s="294"/>
      <c r="D26" s="301"/>
      <c r="E26" s="279"/>
      <c r="F26" s="279"/>
      <c r="G26" s="277"/>
      <c r="H26" s="279"/>
      <c r="I26" s="299"/>
      <c r="J26" s="277"/>
      <c r="K26" s="279"/>
      <c r="L26" s="299"/>
      <c r="M26" s="275"/>
    </row>
    <row r="27" spans="1:13" s="29" customFormat="1" ht="11.25" customHeight="1">
      <c r="A27" s="51" t="s">
        <v>5</v>
      </c>
      <c r="B27" s="33">
        <v>5</v>
      </c>
      <c r="C27" s="52">
        <v>10</v>
      </c>
      <c r="D27" s="97">
        <v>1911.3</v>
      </c>
      <c r="E27" s="95">
        <v>3440.3</v>
      </c>
      <c r="F27" s="98">
        <v>5160.3999999999996</v>
      </c>
      <c r="G27" s="94">
        <v>1911.3</v>
      </c>
      <c r="H27" s="95">
        <v>3440.3</v>
      </c>
      <c r="I27" s="96">
        <v>5160.3999999999996</v>
      </c>
      <c r="J27" s="94">
        <v>1911.3</v>
      </c>
      <c r="K27" s="95">
        <v>3440.3</v>
      </c>
      <c r="L27" s="96">
        <v>5160.3999999999996</v>
      </c>
      <c r="M27" s="80">
        <f>IF(AND($C$25&gt;=B27,$C$25&lt;=C27),$C$25,"")</f>
        <v>10</v>
      </c>
    </row>
    <row r="28" spans="1:13" s="29" customFormat="1" ht="12">
      <c r="A28" s="51" t="s">
        <v>6</v>
      </c>
      <c r="B28" s="33">
        <v>11</v>
      </c>
      <c r="C28" s="52">
        <v>25</v>
      </c>
      <c r="D28" s="97">
        <v>1624.5</v>
      </c>
      <c r="E28" s="95">
        <v>2924</v>
      </c>
      <c r="F28" s="98">
        <v>4386.1000000000004</v>
      </c>
      <c r="G28" s="94">
        <v>1624.5</v>
      </c>
      <c r="H28" s="95">
        <v>2924</v>
      </c>
      <c r="I28" s="96">
        <v>4386.1000000000004</v>
      </c>
      <c r="J28" s="94">
        <v>1624.5</v>
      </c>
      <c r="K28" s="95">
        <v>2924</v>
      </c>
      <c r="L28" s="96">
        <v>4386.1000000000004</v>
      </c>
      <c r="M28" s="80" t="str">
        <f>IF(AND($C$25&gt;=B28,$C$25&lt;=C28),$C$25,"")</f>
        <v/>
      </c>
    </row>
    <row r="29" spans="1:13" s="29" customFormat="1" ht="12">
      <c r="A29" s="51" t="s">
        <v>7</v>
      </c>
      <c r="B29" s="33">
        <v>26</v>
      </c>
      <c r="C29" s="52">
        <v>49</v>
      </c>
      <c r="D29" s="97">
        <v>1433.4</v>
      </c>
      <c r="E29" s="95">
        <v>2580.1999999999998</v>
      </c>
      <c r="F29" s="98">
        <v>3870.2</v>
      </c>
      <c r="G29" s="94">
        <v>1433.4</v>
      </c>
      <c r="H29" s="95">
        <v>2580.1999999999998</v>
      </c>
      <c r="I29" s="96">
        <v>3870.2</v>
      </c>
      <c r="J29" s="94">
        <v>1433.4</v>
      </c>
      <c r="K29" s="95">
        <v>2580.1999999999998</v>
      </c>
      <c r="L29" s="96">
        <v>3870.2</v>
      </c>
      <c r="M29" s="80" t="str">
        <f>IF(AND($C$25&gt;=B29,$C$25&lt;=C29),$C$25,"")</f>
        <v/>
      </c>
    </row>
    <row r="30" spans="1:13" s="29" customFormat="1" ht="12.5" thickBot="1">
      <c r="A30" s="53" t="s">
        <v>8</v>
      </c>
      <c r="B30" s="54">
        <v>50</v>
      </c>
      <c r="C30" s="55">
        <v>99</v>
      </c>
      <c r="D30" s="103">
        <v>1337.9</v>
      </c>
      <c r="E30" s="101">
        <v>2408.1999999999998</v>
      </c>
      <c r="F30" s="104">
        <v>3612.4</v>
      </c>
      <c r="G30" s="100">
        <v>1337.9</v>
      </c>
      <c r="H30" s="101">
        <v>2408.1999999999998</v>
      </c>
      <c r="I30" s="102">
        <v>3612.4</v>
      </c>
      <c r="J30" s="100">
        <v>1337.9</v>
      </c>
      <c r="K30" s="101">
        <v>2408.1999999999998</v>
      </c>
      <c r="L30" s="102">
        <v>3612.4</v>
      </c>
      <c r="M30" s="80" t="str">
        <f>IF(AND($C$25&gt;=B30,$C$25&lt;=C30),$C$25,"")</f>
        <v/>
      </c>
    </row>
    <row r="31" spans="1:13" s="29" customFormat="1" ht="86" customHeight="1" thickTop="1" thickBot="1">
      <c r="C31" s="39"/>
      <c r="D31" s="338" t="s">
        <v>154</v>
      </c>
      <c r="E31" s="337"/>
      <c r="F31" s="337"/>
      <c r="G31" s="337"/>
      <c r="H31" s="337"/>
      <c r="I31" s="337"/>
      <c r="J31" s="337"/>
      <c r="K31" s="207" t="s">
        <v>102</v>
      </c>
      <c r="L31" s="207"/>
      <c r="M31" s="79"/>
    </row>
    <row r="32" spans="1:13" s="29" customFormat="1" ht="37" customHeight="1" thickTop="1" thickBot="1">
      <c r="A32" s="281" t="s">
        <v>128</v>
      </c>
      <c r="B32" s="282"/>
      <c r="C32" s="282"/>
      <c r="D32" s="289" t="s">
        <v>111</v>
      </c>
      <c r="E32" s="290"/>
      <c r="F32" s="291"/>
      <c r="G32" s="292" t="s">
        <v>145</v>
      </c>
      <c r="H32" s="290"/>
      <c r="I32" s="290"/>
      <c r="J32" s="289" t="s">
        <v>36</v>
      </c>
      <c r="K32" s="290"/>
      <c r="L32" s="291"/>
      <c r="M32" s="79"/>
    </row>
    <row r="33" spans="1:13" s="29" customFormat="1" ht="25" customHeight="1" thickTop="1">
      <c r="A33" s="283"/>
      <c r="B33" s="284"/>
      <c r="C33" s="285"/>
      <c r="D33" s="295" t="s">
        <v>17</v>
      </c>
      <c r="E33" s="296"/>
      <c r="F33" s="296"/>
      <c r="G33" s="296"/>
      <c r="H33" s="296"/>
      <c r="I33" s="297"/>
      <c r="J33" s="286" t="s">
        <v>16</v>
      </c>
      <c r="K33" s="287"/>
      <c r="L33" s="288"/>
      <c r="M33" s="79" t="s">
        <v>2</v>
      </c>
    </row>
    <row r="34" spans="1:13" s="29" customFormat="1" ht="13" customHeight="1" thickBot="1">
      <c r="A34" s="283"/>
      <c r="B34" s="284"/>
      <c r="C34" s="285"/>
      <c r="D34" s="67" t="s">
        <v>44</v>
      </c>
      <c r="E34" s="68" t="s">
        <v>45</v>
      </c>
      <c r="F34" s="69" t="s">
        <v>46</v>
      </c>
      <c r="G34" s="67" t="s">
        <v>44</v>
      </c>
      <c r="H34" s="68" t="s">
        <v>45</v>
      </c>
      <c r="I34" s="69" t="s">
        <v>46</v>
      </c>
      <c r="J34" s="67" t="s">
        <v>44</v>
      </c>
      <c r="K34" s="68" t="s">
        <v>45</v>
      </c>
      <c r="L34" s="69" t="s">
        <v>46</v>
      </c>
      <c r="M34" s="79"/>
    </row>
    <row r="35" spans="1:13" s="29" customFormat="1" ht="27.9" customHeight="1" thickTop="1" thickBot="1">
      <c r="A35" s="310" t="s">
        <v>124</v>
      </c>
      <c r="B35" s="311"/>
      <c r="C35" s="56">
        <v>10</v>
      </c>
      <c r="D35" s="300">
        <f>IF($C$35&gt;49,"надішліть",IF($C$35=0,"&lt;- зазначте",IF(N(SUM($M37:$M39))=0,"доступно",D37*N($M37)+D38*N($M38)+D39*N($M39))))</f>
        <v>23522</v>
      </c>
      <c r="E35" s="278">
        <f>IF($C$35&gt;49,"запит",IF($C$35=0,"СУМАРНУ",IF(N(SUM($M37:$M39))=0,"від",E37*N($M37)+E38*N($M38)+E39*N($M39))))</f>
        <v>42340</v>
      </c>
      <c r="F35" s="278">
        <f>IF($C$35&gt;49,"Поста",IF($C$35=0,"кількість",IF(N(SUM($M37:$M39))=0,"5 ПК",F37*N($M37)+F38*N($M38)+F39*N($M39))))</f>
        <v>63511</v>
      </c>
      <c r="G35" s="276">
        <f>IF($C$35&gt;49,"чальнику",IF($C$35=0,"робочих",IF(N(SUM($M37:$M39))=0,"",G37*N($M37)+G38*N($M38)+G39*N($M39))))</f>
        <v>23522</v>
      </c>
      <c r="H35" s="278">
        <f>IF($C$35&gt;49,"",IF($C$35=0,"станцій",IF(N(SUM($M37:$M39))=0,"доступно",H37*N($M37)+H38*N($M38)+H39*N($M39))))</f>
        <v>42340</v>
      </c>
      <c r="I35" s="298">
        <f>IF($C$35&gt;49,"надішліть",IF($C$35=0,"та",IF(N(SUM($M37:$M39))=0,"від",I37*N($M37)+I38*N($M38)+I39*N($M39))))</f>
        <v>63511</v>
      </c>
      <c r="J35" s="276">
        <f>IF($C$35&gt;49,"запит",IF($C$35=0,"серверів",IF(N(SUM($M37:$M39))=0,"5 ПК",J37*N($M37)+J38*N($M38)+J39*N($M39))))</f>
        <v>23522</v>
      </c>
      <c r="K35" s="278">
        <f>IF($C$35&gt;49,"Поста",IF($C$35=0,"",IF(N(SUM($M37:$M39))=0,"",K37*N($M37)+K38*N($M38)+K39*N($M39))))</f>
        <v>42340</v>
      </c>
      <c r="L35" s="298">
        <f>IF($C$35&gt;49,"чальнику",IF($C$35=0,"",IF(N(SUM($M37:$M39))=0,"",L37*N($M37)+L38*N($M38)+L39*N($M39))))</f>
        <v>63511</v>
      </c>
      <c r="M35" s="275"/>
    </row>
    <row r="36" spans="1:13" s="29" customFormat="1" ht="15" customHeight="1" thickTop="1">
      <c r="A36" s="50" t="s">
        <v>4</v>
      </c>
      <c r="B36" s="293" t="s">
        <v>125</v>
      </c>
      <c r="C36" s="294"/>
      <c r="D36" s="301"/>
      <c r="E36" s="279"/>
      <c r="F36" s="279"/>
      <c r="G36" s="277"/>
      <c r="H36" s="279"/>
      <c r="I36" s="299"/>
      <c r="J36" s="277"/>
      <c r="K36" s="279"/>
      <c r="L36" s="299"/>
      <c r="M36" s="275"/>
    </row>
    <row r="37" spans="1:13" s="29" customFormat="1" ht="11.25" customHeight="1">
      <c r="A37" s="154" t="s">
        <v>5</v>
      </c>
      <c r="B37" s="33">
        <v>5</v>
      </c>
      <c r="C37" s="52">
        <v>10</v>
      </c>
      <c r="D37" s="94">
        <v>2352.1999999999998</v>
      </c>
      <c r="E37" s="95">
        <v>4234</v>
      </c>
      <c r="F37" s="96">
        <v>6351.1</v>
      </c>
      <c r="G37" s="94">
        <v>2352.1999999999998</v>
      </c>
      <c r="H37" s="95">
        <v>4234</v>
      </c>
      <c r="I37" s="96">
        <v>6351.1</v>
      </c>
      <c r="J37" s="94">
        <v>2352.1999999999998</v>
      </c>
      <c r="K37" s="95">
        <v>4234</v>
      </c>
      <c r="L37" s="96">
        <v>6351.1</v>
      </c>
      <c r="M37" s="80">
        <f>IF(AND($C$35&gt;=B37,$C$35&lt;=C37),$C$35,"")</f>
        <v>10</v>
      </c>
    </row>
    <row r="38" spans="1:13" s="29" customFormat="1" ht="12">
      <c r="A38" s="51" t="s">
        <v>6</v>
      </c>
      <c r="B38" s="33">
        <v>11</v>
      </c>
      <c r="C38" s="52">
        <v>25</v>
      </c>
      <c r="D38" s="94">
        <v>1999.4</v>
      </c>
      <c r="E38" s="95">
        <v>3598.9</v>
      </c>
      <c r="F38" s="96">
        <v>5398.3</v>
      </c>
      <c r="G38" s="94">
        <v>1999.4</v>
      </c>
      <c r="H38" s="95">
        <v>3598.9</v>
      </c>
      <c r="I38" s="96">
        <v>5398.3</v>
      </c>
      <c r="J38" s="94">
        <v>1999.4</v>
      </c>
      <c r="K38" s="95">
        <v>3598.9</v>
      </c>
      <c r="L38" s="96">
        <v>5398.3</v>
      </c>
      <c r="M38" s="80" t="str">
        <f>IF(AND($C$35&gt;=B38,$C$35&lt;=C38),$C$35,"")</f>
        <v/>
      </c>
    </row>
    <row r="39" spans="1:13" s="29" customFormat="1" ht="12.5" thickBot="1">
      <c r="A39" s="53" t="s">
        <v>7</v>
      </c>
      <c r="B39" s="54">
        <v>26</v>
      </c>
      <c r="C39" s="55">
        <v>49</v>
      </c>
      <c r="D39" s="100">
        <v>1764.2</v>
      </c>
      <c r="E39" s="101">
        <v>3175.5</v>
      </c>
      <c r="F39" s="102">
        <v>4763.3</v>
      </c>
      <c r="G39" s="100">
        <v>1764.2</v>
      </c>
      <c r="H39" s="101">
        <v>3175.5</v>
      </c>
      <c r="I39" s="102">
        <v>4763.3</v>
      </c>
      <c r="J39" s="100">
        <v>1764.2</v>
      </c>
      <c r="K39" s="101">
        <v>3175.5</v>
      </c>
      <c r="L39" s="102">
        <v>4763.3</v>
      </c>
      <c r="M39" s="80" t="str">
        <f>IF(AND($C$35&gt;=B39,$C$35&lt;=C39),$C$35,"")</f>
        <v/>
      </c>
    </row>
    <row r="40" spans="1:13" s="29" customFormat="1" ht="79.5" customHeight="1" thickTop="1" thickBot="1">
      <c r="C40" s="39"/>
      <c r="D40" s="337" t="s">
        <v>123</v>
      </c>
      <c r="E40" s="337"/>
      <c r="F40" s="337"/>
      <c r="G40" s="337"/>
      <c r="H40" s="337"/>
      <c r="I40" s="337"/>
      <c r="J40" s="337"/>
      <c r="K40" s="207" t="s">
        <v>102</v>
      </c>
      <c r="L40" s="207"/>
      <c r="M40" s="79"/>
    </row>
    <row r="41" spans="1:13" s="29" customFormat="1" ht="37" customHeight="1" thickTop="1" thickBot="1">
      <c r="A41" s="281" t="s">
        <v>155</v>
      </c>
      <c r="B41" s="282"/>
      <c r="C41" s="282"/>
      <c r="D41" s="289" t="s">
        <v>111</v>
      </c>
      <c r="E41" s="290"/>
      <c r="F41" s="291"/>
      <c r="G41" s="292" t="s">
        <v>145</v>
      </c>
      <c r="H41" s="290"/>
      <c r="I41" s="290"/>
      <c r="J41" s="289" t="s">
        <v>36</v>
      </c>
      <c r="K41" s="290"/>
      <c r="L41" s="291"/>
      <c r="M41" s="79"/>
    </row>
    <row r="42" spans="1:13" s="29" customFormat="1" ht="25" customHeight="1" thickTop="1">
      <c r="A42" s="283"/>
      <c r="B42" s="284"/>
      <c r="C42" s="285"/>
      <c r="D42" s="295" t="s">
        <v>17</v>
      </c>
      <c r="E42" s="296"/>
      <c r="F42" s="296"/>
      <c r="G42" s="296"/>
      <c r="H42" s="296"/>
      <c r="I42" s="297"/>
      <c r="J42" s="286" t="s">
        <v>16</v>
      </c>
      <c r="K42" s="287"/>
      <c r="L42" s="288"/>
      <c r="M42" s="79" t="s">
        <v>2</v>
      </c>
    </row>
    <row r="43" spans="1:13" s="29" customFormat="1" ht="13" customHeight="1" thickBot="1">
      <c r="A43" s="283"/>
      <c r="B43" s="284"/>
      <c r="C43" s="285"/>
      <c r="D43" s="67" t="s">
        <v>44</v>
      </c>
      <c r="E43" s="68" t="s">
        <v>45</v>
      </c>
      <c r="F43" s="69" t="s">
        <v>46</v>
      </c>
      <c r="G43" s="67" t="s">
        <v>44</v>
      </c>
      <c r="H43" s="68" t="s">
        <v>45</v>
      </c>
      <c r="I43" s="69" t="s">
        <v>46</v>
      </c>
      <c r="J43" s="67" t="s">
        <v>44</v>
      </c>
      <c r="K43" s="68" t="s">
        <v>45</v>
      </c>
      <c r="L43" s="69" t="s">
        <v>46</v>
      </c>
      <c r="M43" s="79"/>
    </row>
    <row r="44" spans="1:13" s="29" customFormat="1" ht="27.9" customHeight="1" thickTop="1" thickBot="1">
      <c r="A44" s="310" t="s">
        <v>124</v>
      </c>
      <c r="B44" s="311"/>
      <c r="C44" s="93" t="s">
        <v>54</v>
      </c>
      <c r="D44" s="300" t="s">
        <v>50</v>
      </c>
      <c r="E44" s="278" t="s">
        <v>51</v>
      </c>
      <c r="F44" s="278" t="s">
        <v>52</v>
      </c>
      <c r="G44" s="276" t="s">
        <v>53</v>
      </c>
      <c r="H44" s="278"/>
      <c r="I44" s="298" t="s">
        <v>50</v>
      </c>
      <c r="J44" s="276" t="s">
        <v>51</v>
      </c>
      <c r="K44" s="278" t="s">
        <v>52</v>
      </c>
      <c r="L44" s="298" t="s">
        <v>53</v>
      </c>
      <c r="M44" s="275"/>
    </row>
    <row r="45" spans="1:13" s="29" customFormat="1" ht="15" customHeight="1" thickTop="1" thickBot="1">
      <c r="A45" s="86" t="s">
        <v>4</v>
      </c>
      <c r="B45" s="339" t="s">
        <v>125</v>
      </c>
      <c r="C45" s="340"/>
      <c r="D45" s="318"/>
      <c r="E45" s="319"/>
      <c r="F45" s="319"/>
      <c r="G45" s="320"/>
      <c r="H45" s="319"/>
      <c r="I45" s="321"/>
      <c r="J45" s="320"/>
      <c r="K45" s="319"/>
      <c r="L45" s="321"/>
      <c r="M45" s="275"/>
    </row>
    <row r="46" spans="1:13" ht="10.5" hidden="1" thickTop="1">
      <c r="M46" s="6"/>
    </row>
    <row r="47" spans="1:13" ht="10.5" hidden="1" thickTop="1">
      <c r="M47" s="6"/>
    </row>
    <row r="48" spans="1:13" ht="10.5" hidden="1" thickTop="1">
      <c r="M48" s="6"/>
    </row>
    <row r="49" spans="13:13" ht="10.5" hidden="1" thickTop="1">
      <c r="M49" s="6"/>
    </row>
    <row r="50" spans="13:13" ht="10.5" hidden="1" thickTop="1">
      <c r="M50" s="6"/>
    </row>
    <row r="51" spans="13:13" ht="10.5" hidden="1" thickTop="1">
      <c r="M51" s="6"/>
    </row>
    <row r="52" spans="13:13" ht="10.5" hidden="1" thickTop="1">
      <c r="M52" s="6"/>
    </row>
    <row r="53" spans="13:13" ht="10.5" hidden="1" thickTop="1">
      <c r="M53" s="6"/>
    </row>
    <row r="54" spans="13:13" ht="10.5" hidden="1" thickTop="1">
      <c r="M54" s="6"/>
    </row>
    <row r="55" spans="13:13" ht="10.5" hidden="1" thickTop="1">
      <c r="M55" s="6"/>
    </row>
    <row r="56" spans="13:13" ht="10.5" hidden="1" thickTop="1">
      <c r="M56" s="6"/>
    </row>
    <row r="57" spans="13:13" ht="10.5" hidden="1" thickTop="1">
      <c r="M57" s="6"/>
    </row>
    <row r="58" spans="13:13" ht="10.5" hidden="1" thickTop="1">
      <c r="M58" s="6"/>
    </row>
    <row r="59" spans="13:13" ht="10.5" hidden="1" thickTop="1">
      <c r="M59" s="6"/>
    </row>
    <row r="60" spans="13:13" ht="10.5" hidden="1" thickTop="1">
      <c r="M60" s="6"/>
    </row>
    <row r="61" spans="13:13" ht="10.5" hidden="1" thickTop="1">
      <c r="M61" s="6"/>
    </row>
    <row r="62" spans="13:13" ht="10.5" hidden="1" thickTop="1">
      <c r="M62" s="6"/>
    </row>
    <row r="63" spans="13:13" ht="10.5" hidden="1" thickTop="1">
      <c r="M63" s="6"/>
    </row>
    <row r="64" spans="13:13" ht="10.5" hidden="1" thickTop="1">
      <c r="M64" s="6"/>
    </row>
    <row r="65" spans="13:13" ht="10.5" hidden="1" thickTop="1">
      <c r="M65" s="6"/>
    </row>
    <row r="66" spans="13:13" ht="10.5" hidden="1" thickTop="1">
      <c r="M66" s="6"/>
    </row>
    <row r="67" spans="13:13" ht="10.5" hidden="1" thickTop="1">
      <c r="M67" s="6"/>
    </row>
    <row r="68" spans="13:13" ht="10.5" hidden="1" thickTop="1">
      <c r="M68" s="6"/>
    </row>
    <row r="69" spans="13:13" ht="10.5" hidden="1" thickTop="1">
      <c r="M69" s="6"/>
    </row>
    <row r="70" spans="13:13" ht="10.5" hidden="1" thickTop="1">
      <c r="M70" s="6"/>
    </row>
    <row r="71" spans="13:13" ht="10.5" hidden="1" thickTop="1">
      <c r="M71" s="6"/>
    </row>
    <row r="72" spans="13:13" ht="10.5" hidden="1" thickTop="1">
      <c r="M72" s="6"/>
    </row>
    <row r="73" spans="13:13" ht="10.5" hidden="1" thickTop="1">
      <c r="M73" s="6"/>
    </row>
    <row r="74" spans="13:13" ht="10.5" hidden="1" thickTop="1">
      <c r="M74" s="6"/>
    </row>
    <row r="75" spans="13:13" ht="10.5" hidden="1" thickTop="1">
      <c r="M75" s="6"/>
    </row>
    <row r="76" spans="13:13" ht="10.5" hidden="1" thickTop="1">
      <c r="M76" s="6"/>
    </row>
    <row r="77" spans="13:13" ht="10.5" hidden="1" thickTop="1">
      <c r="M77" s="6"/>
    </row>
    <row r="78" spans="13:13" ht="10.5" hidden="1" thickTop="1">
      <c r="M78" s="6"/>
    </row>
    <row r="79" spans="13:13" ht="10.5" hidden="1" thickTop="1">
      <c r="M79" s="6"/>
    </row>
    <row r="80" spans="13:13" ht="10.5" hidden="1" thickTop="1">
      <c r="M80" s="6"/>
    </row>
    <row r="81" spans="13:13" ht="10.5" hidden="1" thickTop="1">
      <c r="M81" s="6"/>
    </row>
    <row r="82" spans="13:13" ht="10.5" hidden="1" thickTop="1">
      <c r="M82" s="6"/>
    </row>
    <row r="83" spans="13:13" ht="10.5" hidden="1" thickTop="1">
      <c r="M83" s="6"/>
    </row>
    <row r="84" spans="13:13" ht="10.5" hidden="1" thickTop="1">
      <c r="M84" s="6"/>
    </row>
    <row r="85" spans="13:13" ht="10.5" hidden="1" thickTop="1">
      <c r="M85" s="6"/>
    </row>
    <row r="86" spans="13:13" ht="10.5" hidden="1" thickTop="1">
      <c r="M86" s="6"/>
    </row>
    <row r="87" spans="13:13" ht="10.5" hidden="1" thickTop="1">
      <c r="M87" s="6"/>
    </row>
    <row r="88" spans="13:13" ht="10.5" hidden="1" thickTop="1">
      <c r="M88" s="6"/>
    </row>
    <row r="89" spans="13:13" ht="10.5" hidden="1" thickTop="1">
      <c r="M89" s="6"/>
    </row>
    <row r="90" spans="13:13" ht="10.5" hidden="1" thickTop="1">
      <c r="M90" s="6"/>
    </row>
    <row r="91" spans="13:13" ht="10.5" hidden="1" thickTop="1">
      <c r="M91" s="6"/>
    </row>
    <row r="92" spans="13:13" ht="10.5" hidden="1" thickTop="1">
      <c r="M92" s="6"/>
    </row>
    <row r="93" spans="13:13" ht="10.5" hidden="1" thickTop="1">
      <c r="M93" s="6"/>
    </row>
    <row r="94" spans="13:13" ht="10.5" hidden="1" thickTop="1">
      <c r="M94" s="6"/>
    </row>
    <row r="95" spans="13:13" ht="10.5" hidden="1" thickTop="1">
      <c r="M95" s="6"/>
    </row>
    <row r="96" spans="13:13" ht="10.5" hidden="1" thickTop="1">
      <c r="M96" s="6"/>
    </row>
    <row r="97" spans="13:13" ht="10.5" hidden="1" thickTop="1">
      <c r="M97" s="6"/>
    </row>
    <row r="98" spans="13:13" ht="10.5" hidden="1" thickTop="1">
      <c r="M98" s="6"/>
    </row>
    <row r="99" spans="13:13" ht="10.5" hidden="1" thickTop="1">
      <c r="M99" s="6"/>
    </row>
    <row r="100" spans="13:13" ht="10.5" hidden="1" thickTop="1">
      <c r="M100" s="6"/>
    </row>
    <row r="101" spans="13:13" ht="10.5" hidden="1" thickTop="1">
      <c r="M101" s="6"/>
    </row>
    <row r="102" spans="13:13" ht="10.5" hidden="1" thickTop="1">
      <c r="M102" s="6"/>
    </row>
    <row r="103" spans="13:13" ht="10.5" hidden="1" thickTop="1">
      <c r="M103" s="6"/>
    </row>
    <row r="104" spans="13:13" ht="10.5" hidden="1" thickTop="1">
      <c r="M104" s="6"/>
    </row>
    <row r="105" spans="13:13" ht="10.5" hidden="1" thickTop="1">
      <c r="M105" s="6"/>
    </row>
    <row r="106" spans="13:13" ht="10.5" hidden="1" thickTop="1">
      <c r="M106" s="6"/>
    </row>
    <row r="107" spans="13:13" ht="10.5" hidden="1" thickTop="1">
      <c r="M107" s="6"/>
    </row>
    <row r="108" spans="13:13" ht="10.5" hidden="1" thickTop="1">
      <c r="M108" s="6"/>
    </row>
    <row r="109" spans="13:13" ht="10.5" hidden="1" thickTop="1">
      <c r="M109" s="6"/>
    </row>
    <row r="110" spans="13:13" ht="10.5" hidden="1" thickTop="1">
      <c r="M110" s="6"/>
    </row>
    <row r="111" spans="13:13" ht="10.5" hidden="1" thickTop="1">
      <c r="M111" s="6"/>
    </row>
    <row r="112" spans="13:13" ht="10.5" hidden="1" thickTop="1">
      <c r="M112" s="6"/>
    </row>
    <row r="113" spans="13:13" ht="10.5" hidden="1" thickTop="1">
      <c r="M113" s="6"/>
    </row>
    <row r="114" spans="13:13" ht="10.5" hidden="1" thickTop="1">
      <c r="M114" s="6"/>
    </row>
    <row r="115" spans="13:13" ht="10.5" hidden="1" thickTop="1">
      <c r="M115" s="6"/>
    </row>
    <row r="116" spans="13:13" ht="10.5" hidden="1" thickTop="1">
      <c r="M116" s="6"/>
    </row>
    <row r="117" spans="13:13" ht="10.5" hidden="1" thickTop="1">
      <c r="M117" s="6"/>
    </row>
    <row r="118" spans="13:13" ht="10.5" hidden="1" thickTop="1">
      <c r="M118" s="6"/>
    </row>
    <row r="119" spans="13:13" ht="10.5" hidden="1" thickTop="1">
      <c r="M119" s="6"/>
    </row>
    <row r="120" spans="13:13" ht="10.5" hidden="1" thickTop="1">
      <c r="M120" s="6"/>
    </row>
    <row r="121" spans="13:13" ht="10.5" hidden="1" thickTop="1">
      <c r="M121" s="6"/>
    </row>
    <row r="122" spans="13:13" ht="10.5" hidden="1" thickTop="1">
      <c r="M122" s="6"/>
    </row>
    <row r="123" spans="13:13" ht="10.5" hidden="1" thickTop="1">
      <c r="M123" s="6"/>
    </row>
    <row r="124" spans="13:13" ht="10.5" hidden="1" thickTop="1">
      <c r="M124" s="6"/>
    </row>
    <row r="125" spans="13:13" ht="10.5" hidden="1" thickTop="1">
      <c r="M125" s="6"/>
    </row>
    <row r="126" spans="13:13" ht="10.5" hidden="1" thickTop="1">
      <c r="M126" s="6"/>
    </row>
    <row r="127" spans="13:13" ht="10.5" hidden="1" thickTop="1">
      <c r="M127" s="6"/>
    </row>
    <row r="128" spans="13:13" ht="10.5" hidden="1" thickTop="1">
      <c r="M128" s="6"/>
    </row>
    <row r="129" spans="13:13" ht="10.5" hidden="1" thickTop="1">
      <c r="M129" s="6"/>
    </row>
    <row r="130" spans="13:13" ht="10.5" hidden="1" thickTop="1">
      <c r="M130" s="6"/>
    </row>
    <row r="131" spans="13:13" ht="10.5" hidden="1" thickTop="1">
      <c r="M131" s="6"/>
    </row>
    <row r="132" spans="13:13" ht="10.5" hidden="1" thickTop="1">
      <c r="M132" s="6"/>
    </row>
    <row r="133" spans="13:13" ht="10.5" hidden="1" thickTop="1">
      <c r="M133" s="6"/>
    </row>
    <row r="134" spans="13:13" ht="10.5" hidden="1" thickTop="1">
      <c r="M134" s="6"/>
    </row>
    <row r="135" spans="13:13" ht="10.5" hidden="1" thickTop="1">
      <c r="M135" s="6"/>
    </row>
    <row r="136" spans="13:13" ht="10.5" hidden="1" thickTop="1">
      <c r="M136" s="6"/>
    </row>
    <row r="137" spans="13:13" ht="10.5" hidden="1" thickTop="1">
      <c r="M137" s="6"/>
    </row>
    <row r="138" spans="13:13" ht="10.5" hidden="1" thickTop="1">
      <c r="M138" s="6"/>
    </row>
    <row r="139" spans="13:13" ht="10.5" hidden="1" thickTop="1">
      <c r="M139" s="6"/>
    </row>
    <row r="140" spans="13:13" ht="10.5" hidden="1" thickTop="1">
      <c r="M140" s="6"/>
    </row>
    <row r="141" spans="13:13" ht="10.5" hidden="1" thickTop="1">
      <c r="M141" s="6"/>
    </row>
    <row r="142" spans="13:13" ht="10.5" hidden="1" thickTop="1">
      <c r="M142" s="6"/>
    </row>
    <row r="143" spans="13:13" ht="10.5" hidden="1" thickTop="1">
      <c r="M143" s="6"/>
    </row>
    <row r="144" spans="13:13" ht="10.5" hidden="1" thickTop="1">
      <c r="M144" s="6"/>
    </row>
    <row r="145" spans="13:13" ht="10.5" hidden="1" thickTop="1">
      <c r="M145" s="6"/>
    </row>
    <row r="146" spans="13:13" ht="10.5" hidden="1" thickTop="1">
      <c r="M146" s="6"/>
    </row>
    <row r="147" spans="13:13" ht="10.5" hidden="1" thickTop="1">
      <c r="M147" s="6"/>
    </row>
    <row r="148" spans="13:13" ht="10.5" hidden="1" thickTop="1">
      <c r="M148" s="6"/>
    </row>
    <row r="149" spans="13:13" ht="10.5" hidden="1" thickTop="1">
      <c r="M149" s="6"/>
    </row>
    <row r="150" spans="13:13" ht="10.5" hidden="1" thickTop="1">
      <c r="M150" s="6"/>
    </row>
    <row r="151" spans="13:13" ht="12.75" hidden="1" customHeight="1"/>
    <row r="152" spans="13:13" ht="12.75" hidden="1" customHeight="1"/>
    <row r="153" spans="13:13" ht="12.75" hidden="1" customHeight="1"/>
    <row r="154" spans="13:13" ht="12.75" hidden="1" customHeight="1"/>
    <row r="155" spans="13:13" ht="12.75" hidden="1" customHeight="1"/>
    <row r="156" spans="13:13" ht="12.75" hidden="1" customHeight="1"/>
    <row r="157" spans="13:13" ht="12.75" hidden="1" customHeight="1"/>
    <row r="158" spans="13:13" ht="12.75" hidden="1" customHeight="1"/>
    <row r="159" spans="13:13" ht="12.75" hidden="1" customHeight="1"/>
    <row r="160" spans="13:13" ht="12.75" hidden="1" customHeight="1"/>
    <row r="161" ht="12.75" hidden="1" customHeight="1"/>
    <row r="162" ht="12.75" hidden="1" customHeight="1"/>
    <row r="163" ht="12.75" hidden="1" customHeight="1"/>
    <row r="164" ht="12.75" hidden="1" customHeight="1"/>
    <row r="165" ht="12.75" hidden="1" customHeight="1"/>
    <row r="166" ht="12.75" hidden="1" customHeight="1"/>
    <row r="167" ht="46.25" hidden="1" customHeight="1" thickTop="1"/>
    <row r="168" ht="12.75" hidden="1" customHeight="1"/>
    <row r="169" ht="12.75" hidden="1" customHeight="1"/>
    <row r="170" ht="12.75" hidden="1" customHeight="1"/>
    <row r="171" ht="12.75" hidden="1" customHeight="1"/>
    <row r="172" ht="12.75" hidden="1" customHeight="1"/>
  </sheetData>
  <sheetProtection algorithmName="SHA-512" hashValue="dBGgLgH4W/U+jyXXxvNrYGgeUVwXM8r7vJxs+PwSvt1ciTBPYywqq/WEXDWGVvzV0zZmSKmYNN5E+r+x5h+duQ==" saltValue="YJLP23Vl4eSR9WK856gI/Q==" spinCount="100000" sheet="1" objects="1" scenarios="1"/>
  <mergeCells count="100">
    <mergeCell ref="M44:M45"/>
    <mergeCell ref="B45:C45"/>
    <mergeCell ref="H44:H45"/>
    <mergeCell ref="I44:I45"/>
    <mergeCell ref="J44:J45"/>
    <mergeCell ref="K44:K45"/>
    <mergeCell ref="L44:L45"/>
    <mergeCell ref="A44:B44"/>
    <mergeCell ref="D44:D45"/>
    <mergeCell ref="E44:E45"/>
    <mergeCell ref="F44:F45"/>
    <mergeCell ref="G44:G45"/>
    <mergeCell ref="B36:C36"/>
    <mergeCell ref="D31:J31"/>
    <mergeCell ref="A32:C34"/>
    <mergeCell ref="K40:L40"/>
    <mergeCell ref="A41:C43"/>
    <mergeCell ref="D41:F41"/>
    <mergeCell ref="G41:I41"/>
    <mergeCell ref="J41:L41"/>
    <mergeCell ref="D42:I42"/>
    <mergeCell ref="J42:L42"/>
    <mergeCell ref="D40:J40"/>
    <mergeCell ref="A35:B35"/>
    <mergeCell ref="K31:L31"/>
    <mergeCell ref="M25:M26"/>
    <mergeCell ref="B26:C26"/>
    <mergeCell ref="A25:B25"/>
    <mergeCell ref="D25:D26"/>
    <mergeCell ref="E25:E26"/>
    <mergeCell ref="F25:F26"/>
    <mergeCell ref="G25:G26"/>
    <mergeCell ref="H25:H26"/>
    <mergeCell ref="I25:I26"/>
    <mergeCell ref="J25:J26"/>
    <mergeCell ref="K25:K26"/>
    <mergeCell ref="L25:L26"/>
    <mergeCell ref="M35:M36"/>
    <mergeCell ref="D32:F32"/>
    <mergeCell ref="G32:I32"/>
    <mergeCell ref="J32:L32"/>
    <mergeCell ref="D33:I33"/>
    <mergeCell ref="J33:L33"/>
    <mergeCell ref="L35:L36"/>
    <mergeCell ref="D35:D36"/>
    <mergeCell ref="E35:E36"/>
    <mergeCell ref="F35:F36"/>
    <mergeCell ref="G35:G36"/>
    <mergeCell ref="H35:H36"/>
    <mergeCell ref="I35:I36"/>
    <mergeCell ref="J35:J36"/>
    <mergeCell ref="K35:K36"/>
    <mergeCell ref="D1:I1"/>
    <mergeCell ref="K1:L1"/>
    <mergeCell ref="A2:C4"/>
    <mergeCell ref="D2:F2"/>
    <mergeCell ref="G2:I2"/>
    <mergeCell ref="J2:L2"/>
    <mergeCell ref="D3:I3"/>
    <mergeCell ref="J3:L3"/>
    <mergeCell ref="D11:J11"/>
    <mergeCell ref="H15:H16"/>
    <mergeCell ref="I15:I16"/>
    <mergeCell ref="J15:J16"/>
    <mergeCell ref="K15:K16"/>
    <mergeCell ref="D15:D16"/>
    <mergeCell ref="E15:E16"/>
    <mergeCell ref="F15:F16"/>
    <mergeCell ref="G15:G16"/>
    <mergeCell ref="D12:F12"/>
    <mergeCell ref="G12:I12"/>
    <mergeCell ref="J12:L12"/>
    <mergeCell ref="K11:L11"/>
    <mergeCell ref="A12:C14"/>
    <mergeCell ref="M15:M16"/>
    <mergeCell ref="A22:C24"/>
    <mergeCell ref="D22:F22"/>
    <mergeCell ref="G22:I22"/>
    <mergeCell ref="J22:L22"/>
    <mergeCell ref="D23:I23"/>
    <mergeCell ref="J23:L23"/>
    <mergeCell ref="K21:L21"/>
    <mergeCell ref="B16:C16"/>
    <mergeCell ref="L15:L16"/>
    <mergeCell ref="A15:B15"/>
    <mergeCell ref="D13:I13"/>
    <mergeCell ref="J13:L13"/>
    <mergeCell ref="D21:J21"/>
    <mergeCell ref="M5:M6"/>
    <mergeCell ref="B6:C6"/>
    <mergeCell ref="A5:B5"/>
    <mergeCell ref="D5:D6"/>
    <mergeCell ref="E5:E6"/>
    <mergeCell ref="F5:F6"/>
    <mergeCell ref="G5:G6"/>
    <mergeCell ref="H5:H6"/>
    <mergeCell ref="I5:I6"/>
    <mergeCell ref="J5:J6"/>
    <mergeCell ref="K5:K6"/>
    <mergeCell ref="L5:L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workbookViewId="0">
      <selection sqref="A1:L1"/>
    </sheetView>
  </sheetViews>
  <sheetFormatPr defaultColWidth="0" defaultRowHeight="0" customHeight="1" zeroHeight="1"/>
  <cols>
    <col min="1" max="2" width="9.6328125" style="2" customWidth="1"/>
    <col min="3" max="3" width="10.36328125" style="2" customWidth="1"/>
    <col min="4" max="12" width="13.6328125" style="2" customWidth="1"/>
    <col min="13" max="13" width="3.6328125" style="6" hidden="1" customWidth="1"/>
    <col min="14" max="14" width="10.54296875" style="2" hidden="1" customWidth="1"/>
    <col min="15" max="15" width="12.08984375" style="2" hidden="1" customWidth="1"/>
    <col min="16" max="16" width="12.90625" style="2" hidden="1" customWidth="1"/>
    <col min="17" max="17" width="12.6328125" style="2" hidden="1" customWidth="1"/>
    <col min="18" max="18" width="14.36328125" style="2" hidden="1" customWidth="1"/>
    <col min="19" max="19" width="11.36328125" style="2" hidden="1" customWidth="1"/>
    <col min="20" max="20" width="12.36328125" style="2" hidden="1" customWidth="1"/>
    <col min="21" max="21" width="13.08984375" style="2" hidden="1" customWidth="1"/>
    <col min="22" max="22" width="14.36328125" style="2" hidden="1" customWidth="1"/>
    <col min="23" max="16384" width="9.08984375" style="2" hidden="1"/>
  </cols>
  <sheetData>
    <row r="1" spans="1:16" s="8" customFormat="1" ht="0.75" customHeight="1">
      <c r="A1" s="342"/>
      <c r="B1" s="342"/>
      <c r="C1" s="342"/>
      <c r="D1" s="342"/>
      <c r="E1" s="342"/>
      <c r="F1" s="342"/>
      <c r="G1" s="342"/>
      <c r="H1" s="342"/>
      <c r="I1" s="342"/>
      <c r="J1" s="342"/>
      <c r="K1" s="342"/>
      <c r="L1" s="342"/>
      <c r="M1" s="7"/>
      <c r="N1" s="11"/>
      <c r="O1" s="11"/>
      <c r="P1" s="11"/>
    </row>
    <row r="2" spans="1:16" s="8" customFormat="1" ht="3.5">
      <c r="A2" s="342"/>
      <c r="B2" s="342"/>
      <c r="C2" s="342"/>
      <c r="D2" s="342"/>
      <c r="E2" s="342"/>
      <c r="F2" s="342"/>
      <c r="G2" s="342"/>
      <c r="H2" s="342"/>
      <c r="I2" s="342"/>
      <c r="J2" s="342"/>
      <c r="K2" s="342"/>
      <c r="L2" s="342"/>
      <c r="M2" s="7"/>
      <c r="N2" s="11"/>
      <c r="O2" s="11"/>
      <c r="P2" s="11"/>
    </row>
    <row r="3" spans="1:16" ht="10" hidden="1"/>
    <row r="4" spans="1:16" ht="11.25" hidden="1" customHeight="1"/>
    <row r="5" spans="1:16" ht="11.25" hidden="1" customHeight="1"/>
    <row r="6" spans="1:16" ht="11.25" hidden="1" customHeight="1"/>
    <row r="7" spans="1:16" ht="11.25" hidden="1" customHeight="1"/>
    <row r="8" spans="1:16" ht="11.25" hidden="1" customHeight="1"/>
    <row r="9" spans="1:16" ht="11.25" hidden="1" customHeight="1"/>
    <row r="10" spans="1:16" ht="11.25" hidden="1" customHeight="1"/>
    <row r="11" spans="1:16" ht="11.25" hidden="1" customHeight="1"/>
    <row r="12" spans="1:16" ht="11.25" hidden="1" customHeight="1"/>
    <row r="13" spans="1:16" ht="11.25" hidden="1" customHeight="1"/>
    <row r="14" spans="1:16" ht="11.25" hidden="1" customHeight="1"/>
    <row r="15" spans="1:16" ht="11.25" hidden="1" customHeight="1"/>
    <row r="16" spans="1:16" ht="11.25" hidden="1" customHeight="1"/>
    <row r="17" spans="1:22" ht="11.25" hidden="1" customHeight="1"/>
    <row r="18" spans="1:22" ht="11.25" hidden="1" customHeight="1"/>
    <row r="19" spans="1:22" ht="11.25" hidden="1" customHeight="1"/>
    <row r="20" spans="1:22" s="29" customFormat="1" ht="63" customHeight="1" thickBot="1">
      <c r="C20" s="139"/>
      <c r="D20" s="305" t="s">
        <v>156</v>
      </c>
      <c r="E20" s="306"/>
      <c r="F20" s="306"/>
      <c r="G20" s="306"/>
      <c r="H20" s="306"/>
      <c r="I20" s="306"/>
      <c r="J20" s="140"/>
      <c r="K20" s="207" t="s">
        <v>102</v>
      </c>
      <c r="L20" s="207"/>
      <c r="M20" s="28" t="s">
        <v>1</v>
      </c>
    </row>
    <row r="21" spans="1:22" ht="37" customHeight="1" thickTop="1" thickBot="1">
      <c r="A21" s="208" t="s">
        <v>115</v>
      </c>
      <c r="B21" s="209"/>
      <c r="C21" s="341"/>
      <c r="D21" s="289" t="s">
        <v>111</v>
      </c>
      <c r="E21" s="290"/>
      <c r="F21" s="291"/>
      <c r="G21" s="292" t="s">
        <v>145</v>
      </c>
      <c r="H21" s="290"/>
      <c r="I21" s="290"/>
      <c r="J21" s="289" t="s">
        <v>36</v>
      </c>
      <c r="K21" s="290"/>
      <c r="L21" s="291"/>
      <c r="M21" s="1"/>
    </row>
    <row r="22" spans="1:22" ht="25" customHeight="1" thickTop="1">
      <c r="A22" s="211"/>
      <c r="B22" s="212"/>
      <c r="C22" s="213"/>
      <c r="D22" s="331" t="s">
        <v>96</v>
      </c>
      <c r="E22" s="332"/>
      <c r="F22" s="332"/>
      <c r="G22" s="332"/>
      <c r="H22" s="332"/>
      <c r="I22" s="333"/>
      <c r="J22" s="302" t="s">
        <v>16</v>
      </c>
      <c r="K22" s="303"/>
      <c r="L22" s="304"/>
      <c r="M22" s="3" t="s">
        <v>2</v>
      </c>
    </row>
    <row r="23" spans="1:22" ht="13" customHeight="1" thickBot="1">
      <c r="A23" s="211"/>
      <c r="B23" s="212"/>
      <c r="C23" s="213"/>
      <c r="D23" s="67" t="s">
        <v>44</v>
      </c>
      <c r="E23" s="68" t="s">
        <v>45</v>
      </c>
      <c r="F23" s="69" t="s">
        <v>46</v>
      </c>
      <c r="G23" s="67" t="s">
        <v>44</v>
      </c>
      <c r="H23" s="68" t="s">
        <v>45</v>
      </c>
      <c r="I23" s="69" t="s">
        <v>46</v>
      </c>
      <c r="J23" s="67" t="s">
        <v>44</v>
      </c>
      <c r="K23" s="68" t="s">
        <v>45</v>
      </c>
      <c r="L23" s="69" t="s">
        <v>46</v>
      </c>
      <c r="M23" s="4"/>
    </row>
    <row r="24" spans="1:22" ht="27" thickTop="1" thickBot="1">
      <c r="A24" s="310" t="s">
        <v>124</v>
      </c>
      <c r="B24" s="311"/>
      <c r="C24" s="57">
        <v>10</v>
      </c>
      <c r="D24" s="240">
        <f>IF($C$24&gt;99,"надішліть",IF($C$24=0,"&lt;- зазначте",IF(N(SUM($M26:$M29))=0,"від",D26*N($M26)+D27*N($M27)+D28*N($M28)+D29*N($M29))))</f>
        <v>9801</v>
      </c>
      <c r="E24" s="230">
        <f>IF($C$24&gt;99,"запит",IF($C$24=0,"СУМАРНУ",IF(N(SUM($M26:$M29))=0,"5 ПК",E26*N($M26)+E27*N($M27)+E28*N($M28)+E29*N($M29))))</f>
        <v>14702</v>
      </c>
      <c r="F24" s="194">
        <f>IF($C$24&gt;99,"Вашому",IF($C$24=0,"кількість",IF(N(SUM($M26:$M29))=0,"",F26*N($M26)+F27*N($M27)+F28*N($M28)+F29*N($M29))))</f>
        <v>19602</v>
      </c>
      <c r="G24" s="192">
        <f>IF($C$24&gt;99,"Постача",IF($C$24=0,"",IF(N(SUM($M26:$M29))=0,"від",G26*N($M26)+G27*N($M27)+G28*N($M28)+G29*N($M29))))</f>
        <v>6861</v>
      </c>
      <c r="H24" s="230">
        <f>IF($C$24&gt;99,"льнику",IF($C$24=0,"робочих",IF(N(SUM($M26:$M29))=0,"5 ПК",H26*N($M26)+H27*N($M27)+H28*N($M28)+H29*N($M29))))</f>
        <v>12055</v>
      </c>
      <c r="I24" s="205">
        <f>IF($C$24&gt;99,"надішліть",IF($C$24=0,"станцій",IF(N(SUM($M26:$M29))=0,"",I26*N($M26)+I27*N($M27)+I28*N($M28)+I29*N($M29))))</f>
        <v>17446</v>
      </c>
      <c r="J24" s="240">
        <f>IF($C$24&gt;99,"Постача",IF($C$24=0,"",IF(N(SUM($M26:$M29))=0,"",J26*N($M26)+J27*N($M27)+J28*N($M28)+J29*N($M29))))</f>
        <v>5881</v>
      </c>
      <c r="K24" s="230">
        <f>IF($C$24&gt;99,"льнику",IF($C$24=0,"",IF(N(SUM($M26:$M29))=0,"",K26*N($M26)+K27*N($M27)+K28*N($M28)+K29*N($M29))))</f>
        <v>10732</v>
      </c>
      <c r="L24" s="194">
        <f>IF($C$24&gt;99,"надішліть",IF($C$24=0,"",IF(N(SUM($M26:$M29))=0,"",L26*N($M26)+L27*N($M27)+L28*N($M28)+L29*N($M29))))</f>
        <v>15877</v>
      </c>
      <c r="M24" s="5"/>
    </row>
    <row r="25" spans="1:22" ht="13.5" customHeight="1" thickTop="1">
      <c r="A25" s="50" t="s">
        <v>4</v>
      </c>
      <c r="B25" s="293" t="s">
        <v>125</v>
      </c>
      <c r="C25" s="294"/>
      <c r="D25" s="240"/>
      <c r="E25" s="230"/>
      <c r="F25" s="194"/>
      <c r="G25" s="192"/>
      <c r="H25" s="230"/>
      <c r="I25" s="205"/>
      <c r="J25" s="240"/>
      <c r="K25" s="230"/>
      <c r="L25" s="194"/>
      <c r="M25" s="5"/>
    </row>
    <row r="26" spans="1:22" ht="12">
      <c r="A26" s="51" t="s">
        <v>5</v>
      </c>
      <c r="B26" s="33">
        <v>5</v>
      </c>
      <c r="C26" s="52">
        <v>10</v>
      </c>
      <c r="D26" s="94">
        <v>980.1</v>
      </c>
      <c r="E26" s="95">
        <v>1470.2</v>
      </c>
      <c r="F26" s="96">
        <v>1960.2</v>
      </c>
      <c r="G26" s="97">
        <v>686.1</v>
      </c>
      <c r="H26" s="95">
        <v>1205.5</v>
      </c>
      <c r="I26" s="98">
        <v>1744.6</v>
      </c>
      <c r="J26" s="94">
        <v>588.1</v>
      </c>
      <c r="K26" s="95">
        <v>1073.2</v>
      </c>
      <c r="L26" s="96">
        <v>1587.7</v>
      </c>
      <c r="M26" s="6">
        <f>IF(AND($C$24&gt;=B26,$C$24&lt;=C26),$C$24,"")</f>
        <v>10</v>
      </c>
      <c r="N26" s="12"/>
      <c r="O26" s="12"/>
      <c r="P26" s="12"/>
      <c r="Q26" s="12"/>
      <c r="R26" s="12"/>
      <c r="S26" s="12"/>
      <c r="T26" s="12"/>
      <c r="U26" s="12"/>
      <c r="V26" s="12"/>
    </row>
    <row r="27" spans="1:22" ht="12">
      <c r="A27" s="51" t="s">
        <v>6</v>
      </c>
      <c r="B27" s="33">
        <v>11</v>
      </c>
      <c r="C27" s="52">
        <v>25</v>
      </c>
      <c r="D27" s="94">
        <v>833.1</v>
      </c>
      <c r="E27" s="95">
        <v>1249.7</v>
      </c>
      <c r="F27" s="96">
        <v>1666.3</v>
      </c>
      <c r="G27" s="97">
        <v>583.20000000000005</v>
      </c>
      <c r="H27" s="95">
        <v>1024.8</v>
      </c>
      <c r="I27" s="98">
        <v>1483</v>
      </c>
      <c r="J27" s="94">
        <v>499.8</v>
      </c>
      <c r="K27" s="95">
        <v>912.3</v>
      </c>
      <c r="L27" s="96">
        <v>1349.7</v>
      </c>
      <c r="M27" s="6" t="str">
        <f>IF(AND($C$24&gt;=B27,$C$24&lt;=C27),$C$24,"")</f>
        <v/>
      </c>
      <c r="N27" s="12"/>
      <c r="O27" s="12"/>
      <c r="P27" s="12"/>
      <c r="Q27" s="12"/>
      <c r="R27" s="12"/>
      <c r="S27" s="12"/>
      <c r="T27" s="12"/>
      <c r="U27" s="12"/>
      <c r="V27" s="12"/>
    </row>
    <row r="28" spans="1:22" ht="12">
      <c r="A28" s="51" t="s">
        <v>7</v>
      </c>
      <c r="B28" s="33">
        <v>26</v>
      </c>
      <c r="C28" s="52">
        <v>49</v>
      </c>
      <c r="D28" s="94">
        <v>735.1</v>
      </c>
      <c r="E28" s="95">
        <v>1102.8</v>
      </c>
      <c r="F28" s="96">
        <v>1470.3</v>
      </c>
      <c r="G28" s="97">
        <v>514.6</v>
      </c>
      <c r="H28" s="95">
        <v>904.3</v>
      </c>
      <c r="I28" s="98">
        <v>1308.5999999999999</v>
      </c>
      <c r="J28" s="94">
        <v>441.1</v>
      </c>
      <c r="K28" s="95">
        <v>805</v>
      </c>
      <c r="L28" s="96">
        <v>1190.9000000000001</v>
      </c>
      <c r="M28" s="6" t="str">
        <f>IF(AND($C$24&gt;=B28,$C$24&lt;=C28),$C$24,"")</f>
        <v/>
      </c>
      <c r="N28" s="12"/>
      <c r="O28" s="12"/>
      <c r="P28" s="12"/>
      <c r="Q28" s="12"/>
      <c r="R28" s="12"/>
      <c r="S28" s="12"/>
      <c r="T28" s="12"/>
      <c r="U28" s="12"/>
      <c r="V28" s="12"/>
    </row>
    <row r="29" spans="1:22" ht="11.15" customHeight="1" thickBot="1">
      <c r="A29" s="53" t="s">
        <v>8</v>
      </c>
      <c r="B29" s="54">
        <v>50</v>
      </c>
      <c r="C29" s="55">
        <v>99</v>
      </c>
      <c r="D29" s="100">
        <v>686.1</v>
      </c>
      <c r="E29" s="101">
        <v>1029.2</v>
      </c>
      <c r="F29" s="102">
        <v>1372.1</v>
      </c>
      <c r="G29" s="103">
        <v>480.3</v>
      </c>
      <c r="H29" s="101">
        <v>843.9</v>
      </c>
      <c r="I29" s="104">
        <v>1221.2</v>
      </c>
      <c r="J29" s="100">
        <v>411.6</v>
      </c>
      <c r="K29" s="101">
        <v>751.3</v>
      </c>
      <c r="L29" s="102">
        <v>1111.4000000000001</v>
      </c>
      <c r="M29" s="6" t="str">
        <f>IF(AND($C$24&gt;=B29,$C$24&lt;=C29),$C$24,"")</f>
        <v/>
      </c>
      <c r="N29" s="12"/>
      <c r="O29" s="12"/>
      <c r="P29" s="12"/>
      <c r="Q29" s="12"/>
      <c r="R29" s="12"/>
      <c r="S29" s="12"/>
      <c r="T29" s="12"/>
      <c r="U29" s="12"/>
      <c r="V29" s="12"/>
    </row>
    <row r="30" spans="1:22" ht="9" customHeight="1" thickTop="1"/>
    <row r="31" spans="1:22" s="29" customFormat="1" ht="62" customHeight="1" thickBot="1">
      <c r="C31" s="139"/>
      <c r="D31" s="305" t="s">
        <v>157</v>
      </c>
      <c r="E31" s="305"/>
      <c r="F31" s="305"/>
      <c r="G31" s="305"/>
      <c r="H31" s="305"/>
      <c r="I31" s="305"/>
      <c r="J31" s="140"/>
      <c r="K31" s="207" t="s">
        <v>102</v>
      </c>
      <c r="L31" s="207"/>
      <c r="M31" s="28" t="s">
        <v>1</v>
      </c>
    </row>
    <row r="32" spans="1:22" ht="37" customHeight="1" thickTop="1" thickBot="1">
      <c r="A32" s="208" t="s">
        <v>72</v>
      </c>
      <c r="B32" s="209"/>
      <c r="C32" s="210"/>
      <c r="D32" s="289" t="s">
        <v>111</v>
      </c>
      <c r="E32" s="290"/>
      <c r="F32" s="291"/>
      <c r="G32" s="292" t="s">
        <v>145</v>
      </c>
      <c r="H32" s="290"/>
      <c r="I32" s="290"/>
      <c r="J32" s="289" t="s">
        <v>36</v>
      </c>
      <c r="K32" s="290"/>
      <c r="L32" s="291"/>
      <c r="M32" s="1"/>
    </row>
    <row r="33" spans="1:22" ht="25" customHeight="1" thickTop="1">
      <c r="A33" s="211"/>
      <c r="B33" s="212"/>
      <c r="C33" s="213"/>
      <c r="D33" s="331" t="s">
        <v>96</v>
      </c>
      <c r="E33" s="332"/>
      <c r="F33" s="332"/>
      <c r="G33" s="332"/>
      <c r="H33" s="332"/>
      <c r="I33" s="333"/>
      <c r="J33" s="343" t="s">
        <v>16</v>
      </c>
      <c r="K33" s="344"/>
      <c r="L33" s="345"/>
      <c r="M33" s="3" t="s">
        <v>2</v>
      </c>
    </row>
    <row r="34" spans="1:22" ht="13" customHeight="1" thickBot="1">
      <c r="A34" s="211"/>
      <c r="B34" s="212"/>
      <c r="C34" s="213"/>
      <c r="D34" s="67" t="s">
        <v>44</v>
      </c>
      <c r="E34" s="68" t="s">
        <v>45</v>
      </c>
      <c r="F34" s="69" t="s">
        <v>46</v>
      </c>
      <c r="G34" s="67" t="s">
        <v>44</v>
      </c>
      <c r="H34" s="68" t="s">
        <v>45</v>
      </c>
      <c r="I34" s="69" t="s">
        <v>46</v>
      </c>
      <c r="J34" s="67" t="s">
        <v>44</v>
      </c>
      <c r="K34" s="68" t="s">
        <v>45</v>
      </c>
      <c r="L34" s="69" t="s">
        <v>46</v>
      </c>
      <c r="M34" s="4"/>
    </row>
    <row r="35" spans="1:22" ht="27" thickTop="1" thickBot="1">
      <c r="A35" s="310" t="s">
        <v>124</v>
      </c>
      <c r="B35" s="311"/>
      <c r="C35" s="57">
        <v>10</v>
      </c>
      <c r="D35" s="346">
        <f>IF($C$35&gt;99,"надішліть",IF($C$35=0,"&lt;- зазначте",IF(N(SUM($M37:$M40))=0,"від",D37*N($M37)+D38*N($M38)+D39*N($M39)+D40*N($M40))))</f>
        <v>8712</v>
      </c>
      <c r="E35" s="347">
        <f>IF($C$35&gt;99,"запит",IF($C$35=0,"СУМАРНУ",IF(N(SUM($M37:$M40))=0,"5 ПК",E37*N($M37)+E38*N($M38)+E39*N($M39)+E40*N($M40))))</f>
        <v>13068</v>
      </c>
      <c r="F35" s="348">
        <f>IF($C$35&gt;99,"Вашому",IF($C$35=0,"кількість",IF(N(SUM($M37:$M40))=0,"",F37*N($M37)+F38*N($M38)+F39*N($M39)+F40*N($M40))))</f>
        <v>17424</v>
      </c>
      <c r="G35" s="346">
        <f>IF($C$35&gt;99,"Постача",IF($C$35=0,"",IF(N(SUM($M37:$M40))=0,"від",G37*N($M37)+G38*N($M38)+G39*N($M39)+G40*N($M40))))</f>
        <v>6098</v>
      </c>
      <c r="H35" s="347">
        <f>IF($C$35&gt;99,"льнику",IF($C$35=0,"робочих",IF(N(SUM($M37:$M40))=0,"5 ПК",H37*N($M37)+H38*N($M38)+H39*N($M39)+H40*N($M40))))</f>
        <v>10716</v>
      </c>
      <c r="I35" s="349">
        <f>IF($C$35&gt;99,"надішліть",IF($C$35=0,"станцій",IF(N(SUM($M37:$M40))=0,"",I37*N($M37)+I38*N($M38)+I39*N($M39)+I40*N($M40))))</f>
        <v>15508</v>
      </c>
      <c r="J35" s="346">
        <f>IF($C$35&gt;99,"Постача",IF($C$35=0,"",IF(N(SUM($M37:$M40))=0,"",J37*N($M37)+J38*N($M38)+J39*N($M39)+J40*N($M40))))</f>
        <v>5227</v>
      </c>
      <c r="K35" s="347">
        <f>IF($C$35&gt;99,"льнику",IF($C$35=0,"",IF(N(SUM($M37:$M40))=0,"",K37*N($M37)+K38*N($M38)+K39*N($M39)+K40*N($M40))))</f>
        <v>9539</v>
      </c>
      <c r="L35" s="348">
        <f>IF($C$35&gt;99,"надішліть",IF($C$35=0,"",IF(N(SUM($M37:$M40))=0,"",L37*N($M37)+L38*N($M38)+L39*N($M39)+L40*N($M40))))</f>
        <v>14113</v>
      </c>
      <c r="M35" s="5"/>
    </row>
    <row r="36" spans="1:22" ht="13.5" customHeight="1" thickTop="1">
      <c r="A36" s="50" t="s">
        <v>4</v>
      </c>
      <c r="B36" s="293" t="s">
        <v>125</v>
      </c>
      <c r="C36" s="294"/>
      <c r="D36" s="239"/>
      <c r="E36" s="229"/>
      <c r="F36" s="193"/>
      <c r="G36" s="239"/>
      <c r="H36" s="229"/>
      <c r="I36" s="204"/>
      <c r="J36" s="239"/>
      <c r="K36" s="229"/>
      <c r="L36" s="193"/>
      <c r="M36" s="5"/>
    </row>
    <row r="37" spans="1:22" ht="12">
      <c r="A37" s="51" t="s">
        <v>5</v>
      </c>
      <c r="B37" s="33">
        <v>5</v>
      </c>
      <c r="C37" s="52">
        <v>10</v>
      </c>
      <c r="D37" s="97">
        <v>871.2</v>
      </c>
      <c r="E37" s="95">
        <v>1306.8</v>
      </c>
      <c r="F37" s="96">
        <v>1742.4</v>
      </c>
      <c r="G37" s="94">
        <v>609.79999999999995</v>
      </c>
      <c r="H37" s="95">
        <v>1071.5999999999999</v>
      </c>
      <c r="I37" s="98">
        <v>1550.8</v>
      </c>
      <c r="J37" s="94">
        <v>522.70000000000005</v>
      </c>
      <c r="K37" s="95">
        <v>953.9</v>
      </c>
      <c r="L37" s="96">
        <v>1411.3</v>
      </c>
      <c r="M37" s="6">
        <f>IF(AND($C$35&gt;=B37,$C$35&lt;=C37),$C$35,"")</f>
        <v>10</v>
      </c>
      <c r="N37" s="12"/>
      <c r="O37" s="12"/>
      <c r="P37" s="12"/>
      <c r="Q37" s="12"/>
      <c r="R37" s="12"/>
      <c r="S37" s="12"/>
      <c r="T37" s="12"/>
      <c r="U37" s="12"/>
      <c r="V37" s="12"/>
    </row>
    <row r="38" spans="1:22" ht="12">
      <c r="A38" s="51" t="s">
        <v>6</v>
      </c>
      <c r="B38" s="33">
        <v>11</v>
      </c>
      <c r="C38" s="52">
        <v>25</v>
      </c>
      <c r="D38" s="97">
        <v>740.5</v>
      </c>
      <c r="E38" s="95">
        <v>1110.8</v>
      </c>
      <c r="F38" s="96">
        <v>1481</v>
      </c>
      <c r="G38" s="94">
        <v>518.29999999999995</v>
      </c>
      <c r="H38" s="95">
        <v>910.8</v>
      </c>
      <c r="I38" s="98">
        <v>1318.1</v>
      </c>
      <c r="J38" s="94">
        <v>444.3</v>
      </c>
      <c r="K38" s="95">
        <v>810.9</v>
      </c>
      <c r="L38" s="96">
        <v>1199.7</v>
      </c>
      <c r="M38" s="6" t="str">
        <f>IF(AND($C$35&gt;=B38,$C$35&lt;=C38),$C$35,"")</f>
        <v/>
      </c>
      <c r="N38" s="12"/>
      <c r="O38" s="12"/>
      <c r="P38" s="12"/>
      <c r="Q38" s="12"/>
      <c r="R38" s="12"/>
      <c r="S38" s="12"/>
      <c r="T38" s="12"/>
      <c r="U38" s="12"/>
      <c r="V38" s="12"/>
    </row>
    <row r="39" spans="1:22" ht="12">
      <c r="A39" s="51" t="s">
        <v>7</v>
      </c>
      <c r="B39" s="33">
        <v>26</v>
      </c>
      <c r="C39" s="52">
        <v>49</v>
      </c>
      <c r="D39" s="97">
        <v>653.4</v>
      </c>
      <c r="E39" s="95">
        <v>980.1</v>
      </c>
      <c r="F39" s="96">
        <v>1306.8</v>
      </c>
      <c r="G39" s="94">
        <v>457.4</v>
      </c>
      <c r="H39" s="95">
        <v>803.7</v>
      </c>
      <c r="I39" s="98">
        <v>1163</v>
      </c>
      <c r="J39" s="94">
        <v>392</v>
      </c>
      <c r="K39" s="95">
        <v>715.4</v>
      </c>
      <c r="L39" s="96">
        <v>1058.5</v>
      </c>
      <c r="M39" s="6" t="str">
        <f>IF(AND($C$35&gt;=B39,$C$35&lt;=C39),$C$35,"")</f>
        <v/>
      </c>
      <c r="N39" s="12"/>
      <c r="O39" s="12"/>
      <c r="P39" s="12"/>
      <c r="Q39" s="12"/>
      <c r="R39" s="12"/>
      <c r="S39" s="12"/>
      <c r="T39" s="12"/>
      <c r="U39" s="12"/>
      <c r="V39" s="12"/>
    </row>
    <row r="40" spans="1:22" ht="12.5" thickBot="1">
      <c r="A40" s="53" t="s">
        <v>8</v>
      </c>
      <c r="B40" s="54">
        <v>50</v>
      </c>
      <c r="C40" s="55">
        <v>99</v>
      </c>
      <c r="D40" s="103">
        <v>609.79999999999995</v>
      </c>
      <c r="E40" s="101">
        <v>914.8</v>
      </c>
      <c r="F40" s="102">
        <v>1219.7</v>
      </c>
      <c r="G40" s="100">
        <v>426.9</v>
      </c>
      <c r="H40" s="101">
        <v>750.1</v>
      </c>
      <c r="I40" s="104">
        <v>1085.5</v>
      </c>
      <c r="J40" s="100">
        <v>365.9</v>
      </c>
      <c r="K40" s="101">
        <v>667.8</v>
      </c>
      <c r="L40" s="102">
        <v>987.9</v>
      </c>
      <c r="M40" s="6" t="str">
        <f>IF(AND($C$35&gt;=B40,$C$35&lt;=C40),$C$35,"")</f>
        <v/>
      </c>
      <c r="N40" s="12"/>
      <c r="O40" s="12"/>
      <c r="P40" s="12"/>
      <c r="Q40" s="12"/>
      <c r="R40" s="12"/>
      <c r="S40" s="12"/>
      <c r="T40" s="12"/>
      <c r="U40" s="12"/>
      <c r="V40" s="12"/>
    </row>
    <row r="41" spans="1:22" s="29" customFormat="1" ht="66" customHeight="1" thickTop="1" thickBot="1">
      <c r="C41" s="39"/>
      <c r="D41" s="350" t="s">
        <v>75</v>
      </c>
      <c r="E41" s="350"/>
      <c r="F41" s="350"/>
      <c r="G41" s="350"/>
      <c r="H41" s="350"/>
      <c r="I41" s="350"/>
      <c r="J41" s="78"/>
      <c r="K41" s="207" t="s">
        <v>102</v>
      </c>
      <c r="L41" s="207"/>
      <c r="M41" s="79" t="s">
        <v>1</v>
      </c>
    </row>
    <row r="42" spans="1:22" s="29" customFormat="1" ht="37" customHeight="1" thickTop="1" thickBot="1">
      <c r="A42" s="208" t="s">
        <v>73</v>
      </c>
      <c r="B42" s="209"/>
      <c r="C42" s="210"/>
      <c r="D42" s="289" t="s">
        <v>111</v>
      </c>
      <c r="E42" s="290"/>
      <c r="F42" s="291"/>
      <c r="G42" s="292" t="s">
        <v>145</v>
      </c>
      <c r="H42" s="290"/>
      <c r="I42" s="290"/>
      <c r="J42" s="289" t="s">
        <v>36</v>
      </c>
      <c r="K42" s="290"/>
      <c r="L42" s="291"/>
      <c r="M42" s="79"/>
    </row>
    <row r="43" spans="1:22" s="29" customFormat="1" ht="25" customHeight="1" thickTop="1">
      <c r="A43" s="211"/>
      <c r="B43" s="212"/>
      <c r="C43" s="213"/>
      <c r="D43" s="295" t="s">
        <v>17</v>
      </c>
      <c r="E43" s="296"/>
      <c r="F43" s="296"/>
      <c r="G43" s="296"/>
      <c r="H43" s="296"/>
      <c r="I43" s="297"/>
      <c r="J43" s="302" t="s">
        <v>16</v>
      </c>
      <c r="K43" s="303"/>
      <c r="L43" s="304"/>
      <c r="M43" s="79" t="s">
        <v>2</v>
      </c>
    </row>
    <row r="44" spans="1:22" s="29" customFormat="1" ht="13" customHeight="1" thickBot="1">
      <c r="A44" s="211"/>
      <c r="B44" s="212"/>
      <c r="C44" s="213"/>
      <c r="D44" s="67" t="s">
        <v>44</v>
      </c>
      <c r="E44" s="68" t="s">
        <v>45</v>
      </c>
      <c r="F44" s="69" t="s">
        <v>46</v>
      </c>
      <c r="G44" s="67" t="s">
        <v>44</v>
      </c>
      <c r="H44" s="68" t="s">
        <v>45</v>
      </c>
      <c r="I44" s="69" t="s">
        <v>46</v>
      </c>
      <c r="J44" s="67" t="s">
        <v>44</v>
      </c>
      <c r="K44" s="68" t="s">
        <v>45</v>
      </c>
      <c r="L44" s="69" t="s">
        <v>46</v>
      </c>
      <c r="M44" s="79"/>
    </row>
    <row r="45" spans="1:22" s="29" customFormat="1" ht="27.9" customHeight="1" thickTop="1" thickBot="1">
      <c r="A45" s="310" t="s">
        <v>124</v>
      </c>
      <c r="B45" s="311"/>
      <c r="C45" s="56">
        <v>10</v>
      </c>
      <c r="D45" s="300">
        <f>IF($C$45&gt;99,"надішліть",IF($C$45=0,"&lt;- зазначте",IF(N(SUM($M47:$M50))=0,"від",D47*N($M47)+D48*N($M48)+D49*N($M49)+D50*N($M50))))</f>
        <v>10890</v>
      </c>
      <c r="E45" s="278">
        <f>IF($C$45&gt;99,"запит",IF($C$45=0,"СУМАРНУ",IF(N(SUM($M47:$M50))=0,"5 ПК",E47*N($M47)+E48*N($M48)+E49*N($M49)+E50*N($M50))))</f>
        <v>16335</v>
      </c>
      <c r="F45" s="278">
        <f>IF($C$49&gt;99,"запит",IF($C$49=0,"кількість",IF(N(SUM($M47:$M50))=0,"кількість",F47*N($M47)+F48*N($M48)+F49*N($M49)+F50*N($M50))))</f>
        <v>21780</v>
      </c>
      <c r="G45" s="276">
        <f>IF($C$45&gt;99,"Постача",IF($C$45=0,"мобільних",IF(N(SUM($M47:$M50))=0,"від",G47*N($M47)+G48*N($M48)+G49*N($M49)+G50*N($M50))))</f>
        <v>7623</v>
      </c>
      <c r="H45" s="278">
        <f>IF($C$45&gt;99,"льнику",IF($C$45=0,"простроїв",IF(N(SUM($M47:$M50))=0,"5 ПК",H47*N($M47)+H48*N($M48)+H49*N($M49)+H50*N($M50))))</f>
        <v>13395</v>
      </c>
      <c r="I45" s="298">
        <f>IF($C$45&gt;99,"надішліть",IF($C$45=0,"",IF(N(SUM($M47:$M50))=0,"",I47*N($M47)+I48*N($M48)+I49*N($M49)+I50*N($M50))))</f>
        <v>19384</v>
      </c>
      <c r="J45" s="276">
        <f>IF($C$45&gt;99,"Постача",IF($C$45=0,"",IF(N(SUM($M47:$M50))=0,"",J47*N($M47)+J48*N($M48)+J49*N($M49)+J50*N($M50))))</f>
        <v>6534</v>
      </c>
      <c r="K45" s="278">
        <f>IF($C$45&gt;99,"льнику",IF($C$45=0,"",IF(N(SUM($M47:$M50))=0,"",K47*N($M47)+K48*N($M48)+K49*N($M49)+K50*N($M50))))</f>
        <v>11925</v>
      </c>
      <c r="L45" s="298">
        <f>IF($C$45&gt;99,"надішліть",IF($C$45=0,"",IF(N(SUM($M47:$M50))=0,"",L47*N($M47)+L48*N($M48)+L49*N($M49)+L50*N($M50))))</f>
        <v>17642</v>
      </c>
      <c r="M45" s="275"/>
    </row>
    <row r="46" spans="1:22" s="29" customFormat="1" ht="15" customHeight="1" thickTop="1">
      <c r="A46" s="50" t="s">
        <v>4</v>
      </c>
      <c r="B46" s="293" t="s">
        <v>125</v>
      </c>
      <c r="C46" s="294"/>
      <c r="D46" s="301"/>
      <c r="E46" s="279"/>
      <c r="F46" s="279"/>
      <c r="G46" s="277"/>
      <c r="H46" s="279"/>
      <c r="I46" s="299"/>
      <c r="J46" s="277"/>
      <c r="K46" s="279"/>
      <c r="L46" s="299"/>
      <c r="M46" s="275"/>
    </row>
    <row r="47" spans="1:22" s="29" customFormat="1" ht="11.25" customHeight="1">
      <c r="A47" s="51" t="s">
        <v>5</v>
      </c>
      <c r="B47" s="33">
        <v>5</v>
      </c>
      <c r="C47" s="52">
        <v>10</v>
      </c>
      <c r="D47" s="94">
        <v>1089</v>
      </c>
      <c r="E47" s="95">
        <v>1633.5</v>
      </c>
      <c r="F47" s="96">
        <v>2178</v>
      </c>
      <c r="G47" s="97">
        <v>762.3</v>
      </c>
      <c r="H47" s="95">
        <v>1339.5</v>
      </c>
      <c r="I47" s="98">
        <v>1938.4</v>
      </c>
      <c r="J47" s="94">
        <v>653.4</v>
      </c>
      <c r="K47" s="95">
        <v>1192.5</v>
      </c>
      <c r="L47" s="96">
        <v>1764.2</v>
      </c>
      <c r="M47" s="80">
        <f>IF(AND($C$45&gt;=B47,$C$45&lt;=C47),$C$45,"")</f>
        <v>10</v>
      </c>
    </row>
    <row r="48" spans="1:22" s="29" customFormat="1" ht="12">
      <c r="A48" s="51" t="s">
        <v>6</v>
      </c>
      <c r="B48" s="33">
        <v>11</v>
      </c>
      <c r="C48" s="52">
        <v>25</v>
      </c>
      <c r="D48" s="94">
        <v>925.7</v>
      </c>
      <c r="E48" s="95">
        <v>1388.5</v>
      </c>
      <c r="F48" s="96">
        <v>1851.3</v>
      </c>
      <c r="G48" s="97">
        <v>648</v>
      </c>
      <c r="H48" s="95">
        <v>1138.5999999999999</v>
      </c>
      <c r="I48" s="98">
        <v>1647.7</v>
      </c>
      <c r="J48" s="94">
        <v>555.4</v>
      </c>
      <c r="K48" s="95">
        <v>1013.7</v>
      </c>
      <c r="L48" s="96">
        <v>1499.5</v>
      </c>
      <c r="M48" s="80" t="str">
        <f>IF(AND($C$45&gt;=B48,$C$45&lt;=C48),$C$45,"")</f>
        <v/>
      </c>
    </row>
    <row r="49" spans="1:13" s="29" customFormat="1" ht="12">
      <c r="A49" s="51" t="s">
        <v>7</v>
      </c>
      <c r="B49" s="33">
        <v>26</v>
      </c>
      <c r="C49" s="52">
        <v>49</v>
      </c>
      <c r="D49" s="94">
        <v>816.8</v>
      </c>
      <c r="E49" s="95">
        <v>1225.2</v>
      </c>
      <c r="F49" s="96">
        <v>1633.5</v>
      </c>
      <c r="G49" s="97">
        <v>571.79999999999995</v>
      </c>
      <c r="H49" s="95">
        <v>1004.6</v>
      </c>
      <c r="I49" s="98">
        <v>1453.9</v>
      </c>
      <c r="J49" s="94">
        <v>490.1</v>
      </c>
      <c r="K49" s="95">
        <v>894.4</v>
      </c>
      <c r="L49" s="96">
        <v>1323.2</v>
      </c>
      <c r="M49" s="80" t="str">
        <f>IF(AND($C$45&gt;=B49,$C$45&lt;=C49),$C$45,"")</f>
        <v/>
      </c>
    </row>
    <row r="50" spans="1:13" s="29" customFormat="1" ht="12.5" thickBot="1">
      <c r="A50" s="53" t="s">
        <v>8</v>
      </c>
      <c r="B50" s="54">
        <v>50</v>
      </c>
      <c r="C50" s="55">
        <v>99</v>
      </c>
      <c r="D50" s="100">
        <v>762.3</v>
      </c>
      <c r="E50" s="101">
        <v>1143.5</v>
      </c>
      <c r="F50" s="102">
        <v>1524.6</v>
      </c>
      <c r="G50" s="103">
        <v>533.6</v>
      </c>
      <c r="H50" s="101">
        <v>937.6</v>
      </c>
      <c r="I50" s="104">
        <v>1356.9</v>
      </c>
      <c r="J50" s="100">
        <v>457.4</v>
      </c>
      <c r="K50" s="101">
        <v>834.7</v>
      </c>
      <c r="L50" s="102">
        <v>1235</v>
      </c>
      <c r="M50" s="80" t="str">
        <f>IF(AND($C$45&gt;=B50,$C$45&lt;=C50),$C$45,"")</f>
        <v/>
      </c>
    </row>
    <row r="51" spans="1:13" ht="11.25" hidden="1" customHeight="1" thickTop="1"/>
    <row r="52" spans="1:13" ht="11.25" hidden="1" customHeight="1"/>
    <row r="53" spans="1:13" ht="11.25" hidden="1" customHeight="1"/>
  </sheetData>
  <sheetProtection algorithmName="SHA-512" hashValue="0/F4bVIdLrBDVbGecTDdC9uHuu2tVbMwkPZszcZLA8zl6TWhp2wriqjjWrOftxkmaIRxknhnpQPiasj26QnnLA==" saltValue="lT3tPM//cQiHb/v+pGRaMA==" spinCount="100000" sheet="1" objects="1" scenarios="1"/>
  <mergeCells count="60">
    <mergeCell ref="G42:I42"/>
    <mergeCell ref="J42:L42"/>
    <mergeCell ref="D43:I43"/>
    <mergeCell ref="J43:L43"/>
    <mergeCell ref="D21:F21"/>
    <mergeCell ref="G21:I21"/>
    <mergeCell ref="J21:L21"/>
    <mergeCell ref="D22:I22"/>
    <mergeCell ref="J22:L22"/>
    <mergeCell ref="D41:I41"/>
    <mergeCell ref="K41:L41"/>
    <mergeCell ref="J35:J36"/>
    <mergeCell ref="K35:K36"/>
    <mergeCell ref="L35:L36"/>
    <mergeCell ref="K31:L31"/>
    <mergeCell ref="D32:F32"/>
    <mergeCell ref="M45:M46"/>
    <mergeCell ref="B46:C46"/>
    <mergeCell ref="H45:H46"/>
    <mergeCell ref="I45:I46"/>
    <mergeCell ref="J45:J46"/>
    <mergeCell ref="K45:K46"/>
    <mergeCell ref="L45:L46"/>
    <mergeCell ref="A45:B45"/>
    <mergeCell ref="D45:D46"/>
    <mergeCell ref="E45:E46"/>
    <mergeCell ref="F45:F46"/>
    <mergeCell ref="G45:G46"/>
    <mergeCell ref="A42:C44"/>
    <mergeCell ref="D42:F42"/>
    <mergeCell ref="A1:L1"/>
    <mergeCell ref="A32:C34"/>
    <mergeCell ref="D31:I31"/>
    <mergeCell ref="J33:L33"/>
    <mergeCell ref="D33:I33"/>
    <mergeCell ref="A2:L2"/>
    <mergeCell ref="A35:B35"/>
    <mergeCell ref="D35:D36"/>
    <mergeCell ref="E35:E36"/>
    <mergeCell ref="F35:F36"/>
    <mergeCell ref="G35:G36"/>
    <mergeCell ref="H35:H36"/>
    <mergeCell ref="I35:I36"/>
    <mergeCell ref="B36:C36"/>
    <mergeCell ref="G32:I32"/>
    <mergeCell ref="J32:L32"/>
    <mergeCell ref="D20:I20"/>
    <mergeCell ref="K20:L20"/>
    <mergeCell ref="A21:C23"/>
    <mergeCell ref="A24:B24"/>
    <mergeCell ref="D24:D25"/>
    <mergeCell ref="E24:E25"/>
    <mergeCell ref="F24:F25"/>
    <mergeCell ref="G24:G25"/>
    <mergeCell ref="B25:C25"/>
    <mergeCell ref="H24:H25"/>
    <mergeCell ref="I24:I25"/>
    <mergeCell ref="J24:J25"/>
    <mergeCell ref="K24:K25"/>
    <mergeCell ref="L24:L25"/>
  </mergeCells>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workbookViewId="0"/>
  </sheetViews>
  <sheetFormatPr defaultColWidth="0" defaultRowHeight="0" customHeight="1" zeroHeight="1"/>
  <cols>
    <col min="1" max="2" width="9.6328125" style="16" customWidth="1"/>
    <col min="3" max="3" width="10.36328125" style="16" customWidth="1"/>
    <col min="4" max="12" width="13.6328125" style="16" customWidth="1"/>
    <col min="13" max="13" width="5.90625" style="17" hidden="1" customWidth="1"/>
    <col min="14" max="16384" width="9.08984375" style="16" hidden="1"/>
  </cols>
  <sheetData>
    <row r="1" spans="1:16" s="29" customFormat="1" ht="66" customHeight="1" thickBot="1">
      <c r="C1" s="39"/>
      <c r="D1" s="306" t="s">
        <v>112</v>
      </c>
      <c r="E1" s="306"/>
      <c r="F1" s="306"/>
      <c r="G1" s="306"/>
      <c r="H1" s="306"/>
      <c r="I1" s="306"/>
      <c r="J1" s="39"/>
      <c r="K1" s="207" t="s">
        <v>102</v>
      </c>
      <c r="L1" s="207"/>
      <c r="M1" s="28" t="s">
        <v>1</v>
      </c>
    </row>
    <row r="2" spans="1:16" s="2" customFormat="1" ht="37" customHeight="1" thickTop="1" thickBot="1">
      <c r="A2" s="208" t="s">
        <v>116</v>
      </c>
      <c r="B2" s="209"/>
      <c r="C2" s="210"/>
      <c r="D2" s="289" t="s">
        <v>111</v>
      </c>
      <c r="E2" s="290"/>
      <c r="F2" s="291"/>
      <c r="G2" s="292" t="s">
        <v>145</v>
      </c>
      <c r="H2" s="290"/>
      <c r="I2" s="290"/>
      <c r="J2" s="289" t="s">
        <v>36</v>
      </c>
      <c r="K2" s="290"/>
      <c r="L2" s="291"/>
      <c r="M2" s="1"/>
    </row>
    <row r="3" spans="1:16" s="2" customFormat="1" ht="25" customHeight="1" thickTop="1">
      <c r="A3" s="211"/>
      <c r="B3" s="212"/>
      <c r="C3" s="213"/>
      <c r="D3" s="295" t="s">
        <v>17</v>
      </c>
      <c r="E3" s="296"/>
      <c r="F3" s="296"/>
      <c r="G3" s="296"/>
      <c r="H3" s="296"/>
      <c r="I3" s="297"/>
      <c r="J3" s="302" t="s">
        <v>16</v>
      </c>
      <c r="K3" s="303"/>
      <c r="L3" s="304"/>
      <c r="M3" s="3" t="s">
        <v>2</v>
      </c>
    </row>
    <row r="4" spans="1:16" s="2" customFormat="1" ht="13" customHeight="1" thickBot="1">
      <c r="A4" s="211"/>
      <c r="B4" s="212"/>
      <c r="C4" s="213"/>
      <c r="D4" s="67" t="s">
        <v>44</v>
      </c>
      <c r="E4" s="68" t="s">
        <v>45</v>
      </c>
      <c r="F4" s="69" t="s">
        <v>46</v>
      </c>
      <c r="G4" s="67" t="s">
        <v>44</v>
      </c>
      <c r="H4" s="68" t="s">
        <v>45</v>
      </c>
      <c r="I4" s="69" t="s">
        <v>46</v>
      </c>
      <c r="J4" s="67" t="s">
        <v>44</v>
      </c>
      <c r="K4" s="68" t="s">
        <v>45</v>
      </c>
      <c r="L4" s="69" t="s">
        <v>46</v>
      </c>
      <c r="M4" s="4"/>
    </row>
    <row r="5" spans="1:16" s="2" customFormat="1" ht="27" thickTop="1" thickBot="1">
      <c r="A5" s="237" t="s">
        <v>29</v>
      </c>
      <c r="B5" s="238"/>
      <c r="C5" s="57">
        <v>1</v>
      </c>
      <c r="D5" s="353">
        <f>IF($C$5=1,D7*1,IF($C$5=2,D8*2,IF($C$5=3,D9*3,IF($C$5=4,D10*4,(IF($C$5&lt;=0,"зазначте",IF(AND($C$5&gt;=$B$11,$C$5&lt;=$C$11),D11*N($C$5),IF(AND($C$5&gt;=$B$12,$C$5&lt;=$C$12),D12*N($C$5),IF(AND($C$5&gt;=$B$12,$C$5&lt;=$C$12),D12*N($C$5))))))))))</f>
        <v>6023</v>
      </c>
      <c r="E5" s="364">
        <f>IF($C$5=1,E7*1,IF($C$5=2,E8*2,IF($C$5=3,E9*3,IF($C$5=4,E10*4,(IF($C$5&lt;=0,"кількість",IF(AND($C$5&gt;=$B$11,$C$5&lt;=$C$11),E11*N($C$5),IF(AND($C$5&gt;=$B$12,$C$5&lt;=$C$12),E12*N($C$5),IF(AND($C$5&gt;=$B$12,$C$5&lt;=$C$12),E12*N($C$5))))))))))</f>
        <v>9034.6</v>
      </c>
      <c r="F5" s="352">
        <f>IF($C$5=1,F7*1,IF($C$5=2,F8*2,IF($C$5=3,F9*3,IF($C$5=4,F10*4,(IF($C$5&lt;=0,"ПК",IF(AND($C$5&gt;=$B$11,$C$5&lt;=$C$11),F11*N($C$5),IF(AND($C$5&gt;=$B$12,$C$5&lt;=$C$12),F12*N($C$5),IF(AND($C$5&gt;=$B$12,$C$5&lt;=$C$12),F12*N($C$5))))))))))</f>
        <v>12046.1</v>
      </c>
      <c r="G5" s="353">
        <f>IF($C$5=1,G7*1,IF($C$5=2,G8*2,IF($C$5=3,G9*3,IF($C$5=4,G10*4,(IF($C$5&lt;=0,"",IF(AND($C$5&gt;=$B$11,$C$5&lt;=$C$11),G11*N($C$5),IF(AND($C$5&gt;=$B$12,$C$5&lt;=$C$12),G12*N($C$5),IF(AND($C$5&gt;=$B$12,$C$5&lt;=$C$12),G12*N($C$5))))))))))</f>
        <v>4216.1000000000004</v>
      </c>
      <c r="H5" s="364">
        <f>IF($C$5=1,H7*1,IF($C$5=2,H8*2,IF($C$5=3,H9*3,IF($C$5=4,H10*4,(IF($C$5&lt;=0,"зазначте",IF(AND($C$5&gt;=$B$11,$C$5&lt;=$C$11),H11*N($C$5),IF(AND($C$5&gt;=$B$12,$C$5&lt;=$C$12),H12*N($C$5),IF(AND($C$5&gt;=$B$12,$C$5&lt;=$C$12),H12*N($C$5))))))))))</f>
        <v>7408.4</v>
      </c>
      <c r="I5" s="352">
        <f>IF($C$5=1,I7*1,IF($C$5=2,I8*2,IF($C$5=3,I9*3,IF($C$5=4,I10*4,(IF($C$5&lt;=0,"клькість",IF(AND($C$5&gt;=$B$11,$C$5&lt;=$C$11),I11*N($C$5),IF(AND($C$5&gt;=$B$12,$C$5&lt;=$C$12),I12*N($C$5),IF(AND($C$5&gt;=$B$12,$C$5&lt;=$C$12),I12*N($C$5))))))))))</f>
        <v>10721</v>
      </c>
      <c r="J5" s="353">
        <f>IF($C$5=1,J7*1,IF($C$5=2,J8*2,IF($C$5=3,J9*3,IF($C$5=4,J10*4,(IF($C$5&lt;=0,"",IF(AND($C$5&gt;=$B$11,$C$5&lt;=$C$11),J11*N($C$5),IF(AND($C$5&gt;=$B$12,$C$5&lt;=$C$12),J12*N($C$5),IF(AND($C$5&gt;=$B$12,$C$5&lt;=$C$12),J12*N($C$5))))))))))</f>
        <v>3613.9</v>
      </c>
      <c r="K5" s="364">
        <f>IF($C$5=1,K7*1,IF($C$5=2,K8*2,IF($C$5=3,K9*3,IF($C$5=4,K10*4,(IF($C$5&lt;=0,"зазначте",IF(AND($C$5&gt;=$B$11,$C$5&lt;=$C$11),K11*N($C$5),IF(AND($C$5&gt;=$B$12,$C$5&lt;=$C$12),K12*N($C$5),IF(AND($C$5&gt;=$B$12,$C$5&lt;=$C$12),K12*N($C$5))))))))))</f>
        <v>6595.2</v>
      </c>
      <c r="L5" s="352">
        <f>IF($C$5=1,L7*1,IF($C$5=2,L8*2,IF($C$5=3,L9*3,IF($C$5=4,L10*4,(IF($C$5&lt;=0,"клькість",IF(AND($C$5&gt;=$B$11,$C$5&lt;=$C$11),L11*N($C$5),IF(AND($C$5&gt;=$B$12,$C$5&lt;=$C$12),L12*N($C$5),IF(AND($C$5&gt;=$B$12,$C$5&lt;=$C$12),L12*N($C$5))))))))))</f>
        <v>9757.2999999999993</v>
      </c>
      <c r="M5" s="5"/>
    </row>
    <row r="6" spans="1:16" s="2" customFormat="1" ht="13.5" customHeight="1" thickTop="1">
      <c r="A6" s="50" t="s">
        <v>4</v>
      </c>
      <c r="B6" s="241" t="s">
        <v>69</v>
      </c>
      <c r="C6" s="242"/>
      <c r="D6" s="239"/>
      <c r="E6" s="229"/>
      <c r="F6" s="193"/>
      <c r="G6" s="239"/>
      <c r="H6" s="229"/>
      <c r="I6" s="193"/>
      <c r="J6" s="239"/>
      <c r="K6" s="229"/>
      <c r="L6" s="193"/>
      <c r="M6" s="5"/>
    </row>
    <row r="7" spans="1:16" s="29" customFormat="1" ht="12">
      <c r="A7" s="51" t="s">
        <v>28</v>
      </c>
      <c r="B7" s="33">
        <v>1</v>
      </c>
      <c r="C7" s="52">
        <v>1</v>
      </c>
      <c r="D7" s="97">
        <v>6023</v>
      </c>
      <c r="E7" s="95">
        <v>9034.6</v>
      </c>
      <c r="F7" s="96">
        <v>12046.1</v>
      </c>
      <c r="G7" s="94">
        <v>4216.1000000000004</v>
      </c>
      <c r="H7" s="95">
        <v>7408.4</v>
      </c>
      <c r="I7" s="98">
        <v>10721</v>
      </c>
      <c r="J7" s="94">
        <v>3613.9</v>
      </c>
      <c r="K7" s="95">
        <v>6595.2</v>
      </c>
      <c r="L7" s="98">
        <v>9757.2999999999993</v>
      </c>
      <c r="M7" s="48" t="str">
        <f>IF($C$5=2,2,"")</f>
        <v/>
      </c>
    </row>
    <row r="8" spans="1:16" s="29" customFormat="1" ht="12">
      <c r="A8" s="51" t="s">
        <v>22</v>
      </c>
      <c r="B8" s="33">
        <v>2</v>
      </c>
      <c r="C8" s="52">
        <v>2</v>
      </c>
      <c r="D8" s="97">
        <v>5064.3999999999996</v>
      </c>
      <c r="E8" s="95">
        <v>7596.6</v>
      </c>
      <c r="F8" s="96">
        <v>10128.9</v>
      </c>
      <c r="G8" s="94">
        <v>3545.1</v>
      </c>
      <c r="H8" s="95">
        <v>6229.2</v>
      </c>
      <c r="I8" s="98">
        <v>9014.7000000000007</v>
      </c>
      <c r="J8" s="94">
        <v>3038.6</v>
      </c>
      <c r="K8" s="95">
        <v>5545.6</v>
      </c>
      <c r="L8" s="98">
        <v>8204.5</v>
      </c>
      <c r="M8" s="48" t="str">
        <f>IF($C$5=3,3,"")</f>
        <v/>
      </c>
    </row>
    <row r="9" spans="1:16" s="29" customFormat="1" ht="12">
      <c r="A9" s="51" t="s">
        <v>23</v>
      </c>
      <c r="B9" s="33">
        <v>3</v>
      </c>
      <c r="C9" s="52">
        <v>3</v>
      </c>
      <c r="D9" s="97">
        <v>3651</v>
      </c>
      <c r="E9" s="95">
        <v>5476.4</v>
      </c>
      <c r="F9" s="96">
        <v>7302</v>
      </c>
      <c r="G9" s="94">
        <v>2555.6999999999998</v>
      </c>
      <c r="H9" s="95">
        <v>4490.6000000000004</v>
      </c>
      <c r="I9" s="98">
        <v>6498.8</v>
      </c>
      <c r="J9" s="94">
        <v>2190.5</v>
      </c>
      <c r="K9" s="95">
        <v>3997.8</v>
      </c>
      <c r="L9" s="98">
        <v>5914.7</v>
      </c>
      <c r="M9" s="48" t="str">
        <f>IF(AND($C$5=4),4,"")</f>
        <v/>
      </c>
    </row>
    <row r="10" spans="1:16" s="29" customFormat="1" ht="12">
      <c r="A10" s="51" t="s">
        <v>24</v>
      </c>
      <c r="B10" s="33">
        <v>4</v>
      </c>
      <c r="C10" s="52">
        <v>4</v>
      </c>
      <c r="D10" s="97">
        <v>2874.3</v>
      </c>
      <c r="E10" s="95">
        <v>4311.5</v>
      </c>
      <c r="F10" s="96">
        <v>5748.6</v>
      </c>
      <c r="G10" s="94">
        <v>2012</v>
      </c>
      <c r="H10" s="95">
        <v>3535.4</v>
      </c>
      <c r="I10" s="98">
        <v>5116.2</v>
      </c>
      <c r="J10" s="94">
        <v>1724.6</v>
      </c>
      <c r="K10" s="95">
        <v>3147.4</v>
      </c>
      <c r="L10" s="98">
        <v>4656.3999999999996</v>
      </c>
      <c r="M10" s="48" t="str">
        <f>IF(AND($C$5&lt;=B10,$C$5&gt;=C10),$C$5,"")</f>
        <v/>
      </c>
    </row>
    <row r="11" spans="1:16" s="29" customFormat="1" ht="12">
      <c r="A11" s="51" t="s">
        <v>25</v>
      </c>
      <c r="B11" s="33">
        <v>5</v>
      </c>
      <c r="C11" s="52">
        <v>10</v>
      </c>
      <c r="D11" s="97">
        <v>2311.1999999999998</v>
      </c>
      <c r="E11" s="95">
        <v>3466.7</v>
      </c>
      <c r="F11" s="96">
        <v>4622.3999999999996</v>
      </c>
      <c r="G11" s="94">
        <v>1617.9</v>
      </c>
      <c r="H11" s="95">
        <v>2842.7</v>
      </c>
      <c r="I11" s="98">
        <v>4113.8999999999996</v>
      </c>
      <c r="J11" s="94">
        <v>1386.7</v>
      </c>
      <c r="K11" s="95">
        <v>2530.6999999999998</v>
      </c>
      <c r="L11" s="98">
        <v>3744.2</v>
      </c>
      <c r="M11" s="48"/>
    </row>
    <row r="12" spans="1:16" s="29" customFormat="1" ht="12.5" thickBot="1">
      <c r="A12" s="53" t="s">
        <v>26</v>
      </c>
      <c r="B12" s="54">
        <v>11</v>
      </c>
      <c r="C12" s="55">
        <v>24</v>
      </c>
      <c r="D12" s="103">
        <v>2102.1</v>
      </c>
      <c r="E12" s="101">
        <v>3153.2</v>
      </c>
      <c r="F12" s="102">
        <v>4204.2</v>
      </c>
      <c r="G12" s="100">
        <v>1471.5</v>
      </c>
      <c r="H12" s="101">
        <v>2585.6999999999998</v>
      </c>
      <c r="I12" s="104">
        <v>3741.8</v>
      </c>
      <c r="J12" s="100">
        <v>1261.3</v>
      </c>
      <c r="K12" s="101">
        <v>2301.8000000000002</v>
      </c>
      <c r="L12" s="104">
        <v>3405.3</v>
      </c>
      <c r="M12" s="48" t="str">
        <f>IF(AND($C$5&gt;=B12,$C$5&lt;=C12),$C$5,"")</f>
        <v/>
      </c>
    </row>
    <row r="13" spans="1:16" s="14" customFormat="1" ht="18.5" hidden="1" thickTop="1">
      <c r="A13" s="357"/>
      <c r="B13" s="357"/>
      <c r="C13" s="357"/>
      <c r="D13" s="357"/>
      <c r="E13" s="357"/>
      <c r="F13" s="357"/>
      <c r="G13" s="357"/>
      <c r="H13" s="357"/>
      <c r="I13" s="357"/>
      <c r="J13" s="357"/>
      <c r="K13" s="357"/>
      <c r="L13" s="357"/>
      <c r="M13" s="13"/>
    </row>
    <row r="14" spans="1:16" s="8" customFormat="1" ht="4" hidden="1" thickTop="1">
      <c r="A14" s="267"/>
      <c r="B14" s="267"/>
      <c r="C14" s="267"/>
      <c r="D14" s="267"/>
      <c r="E14" s="267"/>
      <c r="F14" s="267"/>
      <c r="G14" s="267"/>
      <c r="H14" s="267"/>
      <c r="I14" s="267"/>
      <c r="J14" s="267"/>
      <c r="K14" s="267"/>
      <c r="L14" s="267"/>
      <c r="M14" s="7"/>
      <c r="N14" s="11"/>
      <c r="O14" s="11"/>
      <c r="P14" s="11"/>
    </row>
    <row r="15" spans="1:16" s="14" customFormat="1" ht="14.5" hidden="1" thickTop="1">
      <c r="A15" s="358"/>
      <c r="B15" s="359"/>
      <c r="C15" s="359"/>
      <c r="D15" s="360"/>
      <c r="E15" s="360"/>
      <c r="F15" s="360"/>
      <c r="G15" s="360"/>
      <c r="H15" s="360"/>
      <c r="I15" s="360"/>
      <c r="J15" s="360"/>
      <c r="K15" s="360"/>
      <c r="L15" s="360"/>
      <c r="M15" s="15"/>
    </row>
    <row r="16" spans="1:16" s="14" customFormat="1" ht="28.5" hidden="1" customHeight="1">
      <c r="A16" s="361"/>
      <c r="B16" s="362"/>
      <c r="C16" s="362"/>
      <c r="D16" s="363"/>
      <c r="E16" s="363"/>
      <c r="F16" s="363"/>
      <c r="G16" s="363"/>
      <c r="H16" s="363"/>
      <c r="I16" s="363"/>
      <c r="J16" s="363"/>
      <c r="K16" s="363"/>
      <c r="L16" s="363"/>
      <c r="M16" s="15"/>
    </row>
    <row r="17" spans="1:15" s="14" customFormat="1" ht="14.5" hidden="1" thickTop="1">
      <c r="A17" s="354"/>
      <c r="B17" s="355"/>
      <c r="C17" s="355"/>
      <c r="D17" s="356"/>
      <c r="E17" s="356"/>
      <c r="F17" s="356"/>
      <c r="G17" s="356"/>
      <c r="H17" s="356"/>
      <c r="I17" s="356"/>
      <c r="J17" s="356"/>
      <c r="K17" s="356"/>
      <c r="L17" s="356"/>
      <c r="M17" s="15"/>
    </row>
    <row r="18" spans="1:15" s="2" customFormat="1" ht="10.5" hidden="1" thickTop="1">
      <c r="M18" s="6"/>
    </row>
    <row r="19" spans="1:15" ht="12.75" hidden="1" customHeight="1">
      <c r="D19" s="49"/>
      <c r="E19" s="49"/>
      <c r="F19" s="49"/>
      <c r="G19" s="49"/>
      <c r="H19" s="49"/>
      <c r="I19" s="49"/>
      <c r="J19" s="49"/>
      <c r="K19" s="49"/>
      <c r="L19" s="49"/>
    </row>
    <row r="20" spans="1:15" s="29" customFormat="1" ht="66" customHeight="1" thickTop="1" thickBot="1">
      <c r="C20" s="39"/>
      <c r="D20" s="350" t="s">
        <v>98</v>
      </c>
      <c r="E20" s="350"/>
      <c r="F20" s="350"/>
      <c r="G20" s="350"/>
      <c r="H20" s="350"/>
      <c r="I20" s="350"/>
      <c r="J20" s="78"/>
      <c r="K20" s="207" t="s">
        <v>102</v>
      </c>
      <c r="L20" s="207"/>
      <c r="M20" s="28" t="s">
        <v>1</v>
      </c>
    </row>
    <row r="21" spans="1:15" s="2" customFormat="1" ht="37" customHeight="1" thickTop="1" thickBot="1">
      <c r="A21" s="208" t="s">
        <v>58</v>
      </c>
      <c r="B21" s="209"/>
      <c r="C21" s="210"/>
      <c r="D21" s="289" t="s">
        <v>111</v>
      </c>
      <c r="E21" s="290"/>
      <c r="F21" s="291"/>
      <c r="G21" s="292" t="s">
        <v>145</v>
      </c>
      <c r="H21" s="290"/>
      <c r="I21" s="290"/>
      <c r="J21" s="289" t="s">
        <v>36</v>
      </c>
      <c r="K21" s="290"/>
      <c r="L21" s="291"/>
      <c r="M21" s="1"/>
      <c r="N21" s="9"/>
      <c r="O21" s="9"/>
    </row>
    <row r="22" spans="1:15" s="2" customFormat="1" ht="25" customHeight="1" thickTop="1">
      <c r="A22" s="211"/>
      <c r="B22" s="212"/>
      <c r="C22" s="213"/>
      <c r="D22" s="295" t="s">
        <v>17</v>
      </c>
      <c r="E22" s="296"/>
      <c r="F22" s="296"/>
      <c r="G22" s="296"/>
      <c r="H22" s="296"/>
      <c r="I22" s="297"/>
      <c r="J22" s="302" t="s">
        <v>16</v>
      </c>
      <c r="K22" s="303"/>
      <c r="L22" s="304"/>
      <c r="M22" s="3" t="s">
        <v>2</v>
      </c>
      <c r="N22" s="10"/>
      <c r="O22" s="10"/>
    </row>
    <row r="23" spans="1:15" s="2" customFormat="1" ht="13" customHeight="1" thickBot="1">
      <c r="A23" s="211"/>
      <c r="B23" s="212"/>
      <c r="C23" s="213"/>
      <c r="D23" s="67" t="s">
        <v>44</v>
      </c>
      <c r="E23" s="68" t="s">
        <v>45</v>
      </c>
      <c r="F23" s="69" t="s">
        <v>46</v>
      </c>
      <c r="G23" s="67" t="s">
        <v>44</v>
      </c>
      <c r="H23" s="68" t="s">
        <v>45</v>
      </c>
      <c r="I23" s="69" t="s">
        <v>46</v>
      </c>
      <c r="J23" s="67" t="s">
        <v>44</v>
      </c>
      <c r="K23" s="68" t="s">
        <v>45</v>
      </c>
      <c r="L23" s="69" t="s">
        <v>46</v>
      </c>
      <c r="M23" s="4"/>
    </row>
    <row r="24" spans="1:15" s="2" customFormat="1" ht="27.75" customHeight="1" thickTop="1" thickBot="1">
      <c r="A24" s="195" t="s">
        <v>101</v>
      </c>
      <c r="B24" s="196"/>
      <c r="C24" s="57">
        <v>5</v>
      </c>
      <c r="D24" s="300">
        <f>IF($C$24&gt;99,"надішліть",IF($C$24=0,"&lt;- зазначте",IF(N(SUM($M26:$M29))=0,"доступно",D26*N($M26)+D27*N($M27)+D28*N($M28)+D29*N($M29))))</f>
        <v>5445</v>
      </c>
      <c r="E24" s="278">
        <f>IF($C$24&gt;99,"запит",IF($C$24=0,"СУМАРНУ",IF(N(SUM($M26:$M29))=0,"",E26*N($M26)+E27*N($M27)+E28*N($M28)+E29*N($M29))))</f>
        <v>8167.5</v>
      </c>
      <c r="F24" s="278">
        <f>IF($C$24&gt;99,"запит",IF($C$24=0,"",IF(N(SUM($M26:$M29))=0,"від",F26*N($M26)+F27*N($M27)+F28*N($M28)+F29*N($M29))))</f>
        <v>10890</v>
      </c>
      <c r="G24" s="276">
        <f>IF($C$24&gt;99,"Постача",IF($C$24=0,"кількість",IF(N(SUM($M26:$M29))=0,"",G26*N($M26)+G27*N($M27)+G28*N($M28)+G29*N($M29))))</f>
        <v>3811.5</v>
      </c>
      <c r="H24" s="278">
        <f>IF($C$24&gt;99,"льнику",IF($C$24=0,"кор-чів",IF(N(SUM($M26:$M29))=0,"5 ПК",H26*N($M26)+H27*N($M27)+H28*N($M28)+H29*N($M29))))</f>
        <v>6697.5</v>
      </c>
      <c r="I24" s="298">
        <f>IF($C$24&gt;99,"надішліть",IF($C$24=0,"",IF(N(SUM($M26:$M29))=0,"",I26*N($M26)+I27*N($M27)+I28*N($M28)+I29*N($M29))))</f>
        <v>9692</v>
      </c>
      <c r="J24" s="276">
        <f>IF($C$24&gt;99,"Постача",IF($C$24=0,"",IF(N(SUM($M26:$M29))=0,"",J26*N($M26)+J27*N($M27)+J28*N($M28)+J29*N($M29))))</f>
        <v>3267</v>
      </c>
      <c r="K24" s="278">
        <f>IF($C$24&gt;99,"льнику",IF($C$24=0,"",IF(N(SUM($M26:$M29))=0,"",K26*N($M26)+K27*N($M27)+K28*N($M28)+K29*N($M29))))</f>
        <v>5962.5</v>
      </c>
      <c r="L24" s="298">
        <f>IF($C$24&gt;99,"надішліть",IF($C$24=0,"",IF(N(SUM($M26:$M29))=0,"",L26*N($M26)+L27*N($M27)+L28*N($M28)+L29*N($M29))))</f>
        <v>8821</v>
      </c>
      <c r="M24" s="322"/>
    </row>
    <row r="25" spans="1:15" s="2" customFormat="1" ht="12.75" customHeight="1" thickTop="1">
      <c r="A25" s="50" t="s">
        <v>4</v>
      </c>
      <c r="B25" s="241" t="s">
        <v>18</v>
      </c>
      <c r="C25" s="242"/>
      <c r="D25" s="301"/>
      <c r="E25" s="279"/>
      <c r="F25" s="279"/>
      <c r="G25" s="277"/>
      <c r="H25" s="279"/>
      <c r="I25" s="299"/>
      <c r="J25" s="277"/>
      <c r="K25" s="279"/>
      <c r="L25" s="299"/>
      <c r="M25" s="322"/>
    </row>
    <row r="26" spans="1:15" s="2" customFormat="1" ht="11.25" customHeight="1">
      <c r="A26" s="58" t="s">
        <v>5</v>
      </c>
      <c r="B26" s="37">
        <v>5</v>
      </c>
      <c r="C26" s="61">
        <v>10</v>
      </c>
      <c r="D26" s="94">
        <v>1089</v>
      </c>
      <c r="E26" s="95">
        <v>1633.5</v>
      </c>
      <c r="F26" s="96">
        <v>2178</v>
      </c>
      <c r="G26" s="97">
        <v>762.3</v>
      </c>
      <c r="H26" s="95">
        <v>1339.5</v>
      </c>
      <c r="I26" s="98">
        <v>1938.4</v>
      </c>
      <c r="J26" s="94">
        <v>653.4</v>
      </c>
      <c r="K26" s="95">
        <v>1192.5</v>
      </c>
      <c r="L26" s="96">
        <v>1764.2</v>
      </c>
      <c r="M26" s="48">
        <f>IF(AND($C$24&gt;=B26,$C$24&lt;=C26),$C$24,"")</f>
        <v>5</v>
      </c>
    </row>
    <row r="27" spans="1:15" s="2" customFormat="1" ht="12">
      <c r="A27" s="58" t="s">
        <v>6</v>
      </c>
      <c r="B27" s="37">
        <v>11</v>
      </c>
      <c r="C27" s="61">
        <v>25</v>
      </c>
      <c r="D27" s="94">
        <v>925.7</v>
      </c>
      <c r="E27" s="95">
        <v>1388.5</v>
      </c>
      <c r="F27" s="96">
        <v>1851.3</v>
      </c>
      <c r="G27" s="97">
        <v>648</v>
      </c>
      <c r="H27" s="95">
        <v>1138.5999999999999</v>
      </c>
      <c r="I27" s="98">
        <v>1647.7</v>
      </c>
      <c r="J27" s="94">
        <v>555.4</v>
      </c>
      <c r="K27" s="95">
        <v>1013.7</v>
      </c>
      <c r="L27" s="96">
        <v>1499.5</v>
      </c>
      <c r="M27" s="48" t="str">
        <f>IF(AND($C$24&gt;=B27,$C$24&lt;=C27),$C$24,"")</f>
        <v/>
      </c>
    </row>
    <row r="28" spans="1:15" s="2" customFormat="1" ht="12">
      <c r="A28" s="58" t="s">
        <v>7</v>
      </c>
      <c r="B28" s="37">
        <v>26</v>
      </c>
      <c r="C28" s="61">
        <v>49</v>
      </c>
      <c r="D28" s="94">
        <v>816.8</v>
      </c>
      <c r="E28" s="95">
        <v>1225.2</v>
      </c>
      <c r="F28" s="96">
        <v>1633.5</v>
      </c>
      <c r="G28" s="97">
        <v>571.79999999999995</v>
      </c>
      <c r="H28" s="95">
        <v>1004.6</v>
      </c>
      <c r="I28" s="98">
        <v>1453.9</v>
      </c>
      <c r="J28" s="94">
        <v>490.1</v>
      </c>
      <c r="K28" s="95">
        <v>894.4</v>
      </c>
      <c r="L28" s="96">
        <v>1323.2</v>
      </c>
      <c r="M28" s="48" t="str">
        <f>IF(AND($C$24&gt;=B28,$C$24&lt;=C28),$C$24,"")</f>
        <v/>
      </c>
    </row>
    <row r="29" spans="1:15" s="2" customFormat="1" ht="12.5" thickBot="1">
      <c r="A29" s="59" t="s">
        <v>8</v>
      </c>
      <c r="B29" s="60">
        <v>50</v>
      </c>
      <c r="C29" s="62">
        <v>99</v>
      </c>
      <c r="D29" s="100">
        <v>762.3</v>
      </c>
      <c r="E29" s="101">
        <v>1143.5</v>
      </c>
      <c r="F29" s="102">
        <v>1524.6</v>
      </c>
      <c r="G29" s="103">
        <v>533.6</v>
      </c>
      <c r="H29" s="101">
        <v>937.6</v>
      </c>
      <c r="I29" s="104">
        <v>1356.9</v>
      </c>
      <c r="J29" s="100">
        <v>457.4</v>
      </c>
      <c r="K29" s="101">
        <v>834.7</v>
      </c>
      <c r="L29" s="102">
        <v>1235</v>
      </c>
      <c r="M29" s="48" t="str">
        <f>IF(AND($C$24&gt;=B29,$C$24&lt;=C29),$C$24,"")</f>
        <v/>
      </c>
    </row>
    <row r="30" spans="1:15" ht="8" customHeight="1" thickTop="1">
      <c r="A30" s="342"/>
      <c r="B30" s="342"/>
      <c r="C30" s="342"/>
      <c r="D30" s="342"/>
      <c r="E30" s="342"/>
      <c r="F30" s="342"/>
      <c r="G30" s="342"/>
      <c r="H30" s="342"/>
      <c r="I30" s="342"/>
      <c r="J30" s="342"/>
      <c r="K30" s="342"/>
      <c r="L30" s="342"/>
    </row>
    <row r="31" spans="1:15" s="29" customFormat="1" ht="59.5" customHeight="1" thickBot="1">
      <c r="C31" s="39"/>
      <c r="D31" s="243" t="s">
        <v>43</v>
      </c>
      <c r="E31" s="243"/>
      <c r="F31" s="243"/>
      <c r="G31" s="243"/>
      <c r="H31" s="243"/>
      <c r="I31" s="243"/>
      <c r="J31" s="78"/>
      <c r="K31" s="207" t="s">
        <v>102</v>
      </c>
      <c r="L31" s="207"/>
      <c r="M31" s="28" t="s">
        <v>1</v>
      </c>
    </row>
    <row r="32" spans="1:15" s="2" customFormat="1" ht="37" customHeight="1" thickTop="1" thickBot="1">
      <c r="A32" s="208" t="s">
        <v>59</v>
      </c>
      <c r="B32" s="209"/>
      <c r="C32" s="210"/>
      <c r="D32" s="289" t="s">
        <v>111</v>
      </c>
      <c r="E32" s="290"/>
      <c r="F32" s="291"/>
      <c r="G32" s="328" t="s">
        <v>35</v>
      </c>
      <c r="H32" s="329"/>
      <c r="I32" s="329"/>
      <c r="J32" s="328" t="s">
        <v>36</v>
      </c>
      <c r="K32" s="329"/>
      <c r="L32" s="330"/>
      <c r="M32" s="1"/>
      <c r="N32" s="9"/>
      <c r="O32" s="9"/>
    </row>
    <row r="33" spans="1:15" s="2" customFormat="1" ht="25" customHeight="1" thickTop="1">
      <c r="A33" s="211"/>
      <c r="B33" s="212"/>
      <c r="C33" s="213"/>
      <c r="D33" s="295" t="s">
        <v>17</v>
      </c>
      <c r="E33" s="296"/>
      <c r="F33" s="296"/>
      <c r="G33" s="296"/>
      <c r="H33" s="296"/>
      <c r="I33" s="297"/>
      <c r="J33" s="302" t="s">
        <v>16</v>
      </c>
      <c r="K33" s="303"/>
      <c r="L33" s="304"/>
      <c r="M33" s="3" t="s">
        <v>2</v>
      </c>
      <c r="N33" s="10"/>
      <c r="O33" s="10"/>
    </row>
    <row r="34" spans="1:15" s="2" customFormat="1" ht="13" customHeight="1" thickBot="1">
      <c r="A34" s="211"/>
      <c r="B34" s="212"/>
      <c r="C34" s="213"/>
      <c r="D34" s="67" t="s">
        <v>44</v>
      </c>
      <c r="E34" s="68" t="s">
        <v>45</v>
      </c>
      <c r="F34" s="69" t="s">
        <v>46</v>
      </c>
      <c r="G34" s="67" t="s">
        <v>44</v>
      </c>
      <c r="H34" s="68" t="s">
        <v>45</v>
      </c>
      <c r="I34" s="69" t="s">
        <v>46</v>
      </c>
      <c r="J34" s="67" t="s">
        <v>44</v>
      </c>
      <c r="K34" s="68" t="s">
        <v>45</v>
      </c>
      <c r="L34" s="69" t="s">
        <v>46</v>
      </c>
      <c r="M34" s="4"/>
    </row>
    <row r="35" spans="1:15" s="2" customFormat="1" ht="27.75" customHeight="1" thickTop="1" thickBot="1">
      <c r="A35" s="351" t="s">
        <v>29</v>
      </c>
      <c r="B35" s="238"/>
      <c r="C35" s="57">
        <v>1</v>
      </c>
      <c r="D35" s="192">
        <f t="shared" ref="D35:L35" si="0">D37*$C$35</f>
        <v>90000</v>
      </c>
      <c r="E35" s="230">
        <f t="shared" si="0"/>
        <v>135000</v>
      </c>
      <c r="F35" s="194">
        <f t="shared" si="0"/>
        <v>180000</v>
      </c>
      <c r="G35" s="192">
        <f t="shared" si="0"/>
        <v>63000</v>
      </c>
      <c r="H35" s="230">
        <f t="shared" si="0"/>
        <v>110700</v>
      </c>
      <c r="I35" s="205">
        <f t="shared" si="0"/>
        <v>160200</v>
      </c>
      <c r="J35" s="240">
        <f t="shared" si="0"/>
        <v>54000</v>
      </c>
      <c r="K35" s="230">
        <f t="shared" si="0"/>
        <v>98550</v>
      </c>
      <c r="L35" s="205">
        <f t="shared" si="0"/>
        <v>145800</v>
      </c>
      <c r="M35" s="322"/>
    </row>
    <row r="36" spans="1:15" s="2" customFormat="1" ht="12.75" customHeight="1" thickTop="1">
      <c r="A36" s="73" t="s">
        <v>4</v>
      </c>
      <c r="B36" s="241" t="s">
        <v>69</v>
      </c>
      <c r="C36" s="242"/>
      <c r="D36" s="192"/>
      <c r="E36" s="230"/>
      <c r="F36" s="194"/>
      <c r="G36" s="192"/>
      <c r="H36" s="230"/>
      <c r="I36" s="205"/>
      <c r="J36" s="240"/>
      <c r="K36" s="230"/>
      <c r="L36" s="205"/>
      <c r="M36" s="322"/>
    </row>
    <row r="37" spans="1:15" s="2" customFormat="1" ht="12.5" thickBot="1">
      <c r="A37" s="75" t="s">
        <v>11</v>
      </c>
      <c r="B37" s="76"/>
      <c r="C37" s="77">
        <v>1</v>
      </c>
      <c r="D37" s="124">
        <v>90000</v>
      </c>
      <c r="E37" s="125">
        <v>135000</v>
      </c>
      <c r="F37" s="126">
        <v>180000</v>
      </c>
      <c r="G37" s="127">
        <v>63000</v>
      </c>
      <c r="H37" s="125">
        <v>110700</v>
      </c>
      <c r="I37" s="126">
        <v>160200</v>
      </c>
      <c r="J37" s="127">
        <v>54000</v>
      </c>
      <c r="K37" s="125">
        <v>98550</v>
      </c>
      <c r="L37" s="126">
        <v>145800</v>
      </c>
      <c r="M37" s="44">
        <f>IF(AND($C$16&gt;=B37,$C$16&lt;=C37),$C$16,"")</f>
        <v>0</v>
      </c>
    </row>
  </sheetData>
  <sheetProtection algorithmName="SHA-512" hashValue="O/sGuu4CXjPMqw9/Gd2+KIuB2FVfpgfSdo19kDNQSLHZXD8tG/Qo/yODEX/yvccl+7xec1Fw6JBPdP1yks55+g==" saltValue="IkaAY2PFBZ8G11vZFTYU0Q==" spinCount="100000" sheet="1" objects="1" scenarios="1"/>
  <mergeCells count="68">
    <mergeCell ref="G5:G6"/>
    <mergeCell ref="H5:H6"/>
    <mergeCell ref="I5:I6"/>
    <mergeCell ref="K1:L1"/>
    <mergeCell ref="A2:C4"/>
    <mergeCell ref="J3:L3"/>
    <mergeCell ref="D2:F2"/>
    <mergeCell ref="G2:I2"/>
    <mergeCell ref="J2:L2"/>
    <mergeCell ref="D3:I3"/>
    <mergeCell ref="D1:I1"/>
    <mergeCell ref="K5:K6"/>
    <mergeCell ref="L5:L6"/>
    <mergeCell ref="A5:B5"/>
    <mergeCell ref="D5:D6"/>
    <mergeCell ref="E5:E6"/>
    <mergeCell ref="K20:L20"/>
    <mergeCell ref="A21:C23"/>
    <mergeCell ref="D21:F21"/>
    <mergeCell ref="G21:I21"/>
    <mergeCell ref="J21:L21"/>
    <mergeCell ref="D22:I22"/>
    <mergeCell ref="J22:L22"/>
    <mergeCell ref="D20:I20"/>
    <mergeCell ref="D17:L17"/>
    <mergeCell ref="A13:L13"/>
    <mergeCell ref="A14:L14"/>
    <mergeCell ref="A15:C15"/>
    <mergeCell ref="D15:L15"/>
    <mergeCell ref="A16:C16"/>
    <mergeCell ref="D16:L16"/>
    <mergeCell ref="F5:F6"/>
    <mergeCell ref="J5:J6"/>
    <mergeCell ref="B6:C6"/>
    <mergeCell ref="M24:M25"/>
    <mergeCell ref="B25:C25"/>
    <mergeCell ref="H24:H25"/>
    <mergeCell ref="I24:I25"/>
    <mergeCell ref="J24:J25"/>
    <mergeCell ref="K24:K25"/>
    <mergeCell ref="L24:L25"/>
    <mergeCell ref="A24:B24"/>
    <mergeCell ref="D24:D25"/>
    <mergeCell ref="E24:E25"/>
    <mergeCell ref="F24:F25"/>
    <mergeCell ref="G24:G25"/>
    <mergeCell ref="A17:C17"/>
    <mergeCell ref="A30:L30"/>
    <mergeCell ref="K31:L31"/>
    <mergeCell ref="A32:C34"/>
    <mergeCell ref="D32:F32"/>
    <mergeCell ref="G32:I32"/>
    <mergeCell ref="J32:L32"/>
    <mergeCell ref="D33:I33"/>
    <mergeCell ref="J33:L33"/>
    <mergeCell ref="D31:I31"/>
    <mergeCell ref="M35:M36"/>
    <mergeCell ref="B36:C36"/>
    <mergeCell ref="H35:H36"/>
    <mergeCell ref="I35:I36"/>
    <mergeCell ref="J35:J36"/>
    <mergeCell ref="K35:K36"/>
    <mergeCell ref="L35:L36"/>
    <mergeCell ref="A35:B35"/>
    <mergeCell ref="D35:D36"/>
    <mergeCell ref="E35:E36"/>
    <mergeCell ref="F35:F36"/>
    <mergeCell ref="G35:G36"/>
  </mergeCell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M26"/>
  <sheetViews>
    <sheetView topLeftCell="A7" zoomScaleNormal="100" workbookViewId="0">
      <selection activeCell="D7" sqref="D7:I7"/>
    </sheetView>
  </sheetViews>
  <sheetFormatPr defaultColWidth="0" defaultRowHeight="0" customHeight="1" zeroHeight="1"/>
  <cols>
    <col min="1" max="2" width="9.6328125" style="16" customWidth="1"/>
    <col min="3" max="3" width="10.36328125" style="16" customWidth="1"/>
    <col min="4" max="12" width="13.6328125" style="16" customWidth="1"/>
    <col min="13" max="13" width="5.453125" style="17" hidden="1" customWidth="1"/>
    <col min="14" max="16384" width="9.08984375" style="16" hidden="1"/>
  </cols>
  <sheetData>
    <row r="7" spans="1:13" s="29" customFormat="1" ht="66" customHeight="1" thickBot="1">
      <c r="C7" s="39"/>
      <c r="D7" s="305" t="s">
        <v>118</v>
      </c>
      <c r="E7" s="306"/>
      <c r="F7" s="306"/>
      <c r="G7" s="306"/>
      <c r="H7" s="306"/>
      <c r="I7" s="306"/>
      <c r="J7" s="39"/>
      <c r="K7" s="207" t="s">
        <v>102</v>
      </c>
      <c r="L7" s="207"/>
      <c r="M7" s="79"/>
    </row>
    <row r="8" spans="1:13" s="29" customFormat="1" ht="37" customHeight="1" thickTop="1" thickBot="1">
      <c r="A8" s="281" t="s">
        <v>119</v>
      </c>
      <c r="B8" s="282"/>
      <c r="C8" s="370"/>
      <c r="D8" s="289" t="s">
        <v>111</v>
      </c>
      <c r="E8" s="290"/>
      <c r="F8" s="291"/>
      <c r="G8" s="289" t="s">
        <v>47</v>
      </c>
      <c r="H8" s="290"/>
      <c r="I8" s="290"/>
      <c r="J8" s="289" t="s">
        <v>36</v>
      </c>
      <c r="K8" s="290"/>
      <c r="L8" s="291"/>
      <c r="M8" s="79"/>
    </row>
    <row r="9" spans="1:13" s="29" customFormat="1" ht="25" customHeight="1" thickTop="1">
      <c r="A9" s="283"/>
      <c r="B9" s="284"/>
      <c r="C9" s="285"/>
      <c r="D9" s="295" t="s">
        <v>17</v>
      </c>
      <c r="E9" s="296"/>
      <c r="F9" s="296"/>
      <c r="G9" s="296"/>
      <c r="H9" s="296"/>
      <c r="I9" s="297"/>
      <c r="J9" s="286" t="s">
        <v>16</v>
      </c>
      <c r="K9" s="287"/>
      <c r="L9" s="288"/>
      <c r="M9" s="79" t="s">
        <v>2</v>
      </c>
    </row>
    <row r="10" spans="1:13" s="29" customFormat="1" ht="13" customHeight="1" thickBot="1">
      <c r="A10" s="283"/>
      <c r="B10" s="284"/>
      <c r="C10" s="285"/>
      <c r="D10" s="67" t="s">
        <v>44</v>
      </c>
      <c r="E10" s="68" t="s">
        <v>45</v>
      </c>
      <c r="F10" s="69" t="s">
        <v>46</v>
      </c>
      <c r="G10" s="67" t="s">
        <v>44</v>
      </c>
      <c r="H10" s="68" t="s">
        <v>45</v>
      </c>
      <c r="I10" s="69" t="s">
        <v>46</v>
      </c>
      <c r="J10" s="67" t="s">
        <v>44</v>
      </c>
      <c r="K10" s="68" t="s">
        <v>45</v>
      </c>
      <c r="L10" s="69" t="s">
        <v>46</v>
      </c>
      <c r="M10" s="79"/>
    </row>
    <row r="11" spans="1:13" s="29" customFormat="1" ht="27.9" customHeight="1" thickTop="1" thickBot="1">
      <c r="A11" s="368" t="s">
        <v>89</v>
      </c>
      <c r="B11" s="369"/>
      <c r="C11" s="56">
        <v>10</v>
      </c>
      <c r="D11" s="300">
        <f>IF($C$11&gt;49,"надішліть",IF($C$11=0,"&lt;- зазначте",IF(N(SUM($M13:$M15))=0,"доступно",D13*N($M13)+D14*N($M14)+D15*N($M15))))</f>
        <v>8712</v>
      </c>
      <c r="E11" s="278">
        <f>IF($C$11&gt;49,"запит",IF($C$11=0,"СУМАРНУ",IF(N(SUM($M13:$M15))=0,"від",E13*N($M13)+E14*N($M14)+E15*N($M15))))</f>
        <v>15682</v>
      </c>
      <c r="F11" s="278">
        <f>IF($C$11&gt;49,"Поста",IF($C$11=0,"кількість",IF(N(SUM($M13:$M15))=0,"5 ПК",F13*N($M13)+F14*N($M14)+F15*N($M15))))</f>
        <v>23522</v>
      </c>
      <c r="G11" s="276">
        <f>IF($C$11&gt;49,"чальнику",IF($C$11=0,"робочих",IF(N(SUM($M13:$M15))=0,"",G13*N($M13)+G14*N($M14)+G15*N($M15))))</f>
        <v>8712</v>
      </c>
      <c r="H11" s="278">
        <f>IF($C$11&gt;49,"",IF($C$11=0,"станцій",IF(N(SUM($M13:$M15))=0,"доступно",H13*N($M13)+H14*N($M14)+H15*N($M15))))</f>
        <v>15682</v>
      </c>
      <c r="I11" s="298">
        <f>IF($C$11&gt;49,"надішліть",IF($C$11=0,"та",IF(N(SUM($M13:$M15))=0,"від",I13*N($M13)+I14*N($M14)+I15*N($M15))))</f>
        <v>23522</v>
      </c>
      <c r="J11" s="276">
        <f>IF($C$50&gt;49,"запит",IF($C$11=0,"серверів",IF(N(SUM($M13:$M15))=0,"5 ПК",J13*N($M13)+J14*N($M14)+J15*N($M15))))</f>
        <v>8712</v>
      </c>
      <c r="K11" s="278">
        <f>IF($C$11&gt;49,"Поста",IF($C$11=0,"",IF(N(SUM($M13:$M15))=0,"",K13*N($M13)+K14*N($M14)+K15*N($M15))))</f>
        <v>15682</v>
      </c>
      <c r="L11" s="298">
        <f>IF($C$11&gt;49,"чальнику",IF($C$11=0,"",IF(N(SUM($M13:$M15))=0,"",L13*N($M13)+L14*N($M14)+L15*N($M15))))</f>
        <v>23522</v>
      </c>
      <c r="M11" s="275"/>
    </row>
    <row r="12" spans="1:13" s="29" customFormat="1" ht="15" customHeight="1" thickTop="1">
      <c r="A12" s="157" t="s">
        <v>4</v>
      </c>
      <c r="B12" s="371" t="s">
        <v>9</v>
      </c>
      <c r="C12" s="372"/>
      <c r="D12" s="301"/>
      <c r="E12" s="279"/>
      <c r="F12" s="279"/>
      <c r="G12" s="277"/>
      <c r="H12" s="279"/>
      <c r="I12" s="299"/>
      <c r="J12" s="277"/>
      <c r="K12" s="279"/>
      <c r="L12" s="299"/>
      <c r="M12" s="275"/>
    </row>
    <row r="13" spans="1:13" s="29" customFormat="1" ht="11.25" customHeight="1">
      <c r="A13" s="154" t="s">
        <v>5</v>
      </c>
      <c r="B13" s="155">
        <v>5</v>
      </c>
      <c r="C13" s="156">
        <v>10</v>
      </c>
      <c r="D13" s="94">
        <v>871.2</v>
      </c>
      <c r="E13" s="95">
        <v>1568.2</v>
      </c>
      <c r="F13" s="96">
        <v>2352.1999999999998</v>
      </c>
      <c r="G13" s="94">
        <v>871.2</v>
      </c>
      <c r="H13" s="95">
        <v>1568.2</v>
      </c>
      <c r="I13" s="96">
        <v>2352.1999999999998</v>
      </c>
      <c r="J13" s="94">
        <v>871.2</v>
      </c>
      <c r="K13" s="95">
        <v>1568.2</v>
      </c>
      <c r="L13" s="96">
        <v>2352.1999999999998</v>
      </c>
      <c r="M13" s="6">
        <f>IF(AND($C$11&gt;=B13,$C$11&lt;=C13),$C$11,"")</f>
        <v>10</v>
      </c>
    </row>
    <row r="14" spans="1:13" s="29" customFormat="1" ht="12">
      <c r="A14" s="51" t="s">
        <v>6</v>
      </c>
      <c r="B14" s="33">
        <v>11</v>
      </c>
      <c r="C14" s="52">
        <v>25</v>
      </c>
      <c r="D14" s="94">
        <v>740.5</v>
      </c>
      <c r="E14" s="95">
        <v>1333</v>
      </c>
      <c r="F14" s="96">
        <v>1999.4</v>
      </c>
      <c r="G14" s="94">
        <v>740.5</v>
      </c>
      <c r="H14" s="95">
        <v>1333</v>
      </c>
      <c r="I14" s="96">
        <v>1999.4</v>
      </c>
      <c r="J14" s="94">
        <v>740.5</v>
      </c>
      <c r="K14" s="95">
        <v>1333</v>
      </c>
      <c r="L14" s="96">
        <v>1999.4</v>
      </c>
      <c r="M14" s="6" t="str">
        <f>IF(AND($C$11&gt;=B14,$C$11&lt;=C14),$C$11,"")</f>
        <v/>
      </c>
    </row>
    <row r="15" spans="1:13" s="29" customFormat="1" ht="12.5" thickBot="1">
      <c r="A15" s="53" t="s">
        <v>7</v>
      </c>
      <c r="B15" s="54">
        <v>26</v>
      </c>
      <c r="C15" s="55">
        <v>49</v>
      </c>
      <c r="D15" s="100">
        <v>653.4</v>
      </c>
      <c r="E15" s="101">
        <v>1176.0999999999999</v>
      </c>
      <c r="F15" s="102">
        <v>1764.2</v>
      </c>
      <c r="G15" s="100">
        <v>653.4</v>
      </c>
      <c r="H15" s="101">
        <v>1176.0999999999999</v>
      </c>
      <c r="I15" s="102">
        <v>1764.2</v>
      </c>
      <c r="J15" s="100">
        <v>653.4</v>
      </c>
      <c r="K15" s="101">
        <v>1176.0999999999999</v>
      </c>
      <c r="L15" s="102">
        <v>1764.2</v>
      </c>
      <c r="M15" s="6" t="str">
        <f>IF(AND($C$11&gt;=B15,$C$11&lt;=C15),$C$11,"")</f>
        <v/>
      </c>
    </row>
    <row r="16" spans="1:13" s="29" customFormat="1" ht="63.65" customHeight="1" thickTop="1" thickBot="1">
      <c r="C16" s="39"/>
      <c r="D16" s="306" t="s">
        <v>97</v>
      </c>
      <c r="E16" s="306"/>
      <c r="F16" s="306"/>
      <c r="G16" s="306"/>
      <c r="H16" s="306"/>
      <c r="I16" s="306"/>
      <c r="J16" s="39"/>
      <c r="K16" s="207" t="s">
        <v>102</v>
      </c>
      <c r="L16" s="207"/>
      <c r="M16" s="28" t="s">
        <v>1</v>
      </c>
    </row>
    <row r="17" spans="1:13" s="2" customFormat="1" ht="37" customHeight="1" thickTop="1" thickBot="1">
      <c r="A17" s="208" t="s">
        <v>117</v>
      </c>
      <c r="B17" s="209"/>
      <c r="C17" s="210"/>
      <c r="D17" s="289" t="s">
        <v>111</v>
      </c>
      <c r="E17" s="290"/>
      <c r="F17" s="291"/>
      <c r="G17" s="292" t="s">
        <v>145</v>
      </c>
      <c r="H17" s="290"/>
      <c r="I17" s="290"/>
      <c r="J17" s="289" t="s">
        <v>36</v>
      </c>
      <c r="K17" s="290"/>
      <c r="L17" s="291"/>
      <c r="M17" s="1"/>
    </row>
    <row r="18" spans="1:13" s="2" customFormat="1" ht="25" customHeight="1" thickTop="1">
      <c r="A18" s="211"/>
      <c r="B18" s="212"/>
      <c r="C18" s="213"/>
      <c r="D18" s="295" t="s">
        <v>17</v>
      </c>
      <c r="E18" s="296"/>
      <c r="F18" s="296"/>
      <c r="G18" s="296"/>
      <c r="H18" s="296"/>
      <c r="I18" s="297"/>
      <c r="J18" s="302" t="s">
        <v>16</v>
      </c>
      <c r="K18" s="303"/>
      <c r="L18" s="304"/>
      <c r="M18" s="3" t="s">
        <v>2</v>
      </c>
    </row>
    <row r="19" spans="1:13" s="2" customFormat="1" ht="13" customHeight="1" thickBot="1">
      <c r="A19" s="211"/>
      <c r="B19" s="212"/>
      <c r="C19" s="213"/>
      <c r="D19" s="67" t="s">
        <v>44</v>
      </c>
      <c r="E19" s="68" t="s">
        <v>45</v>
      </c>
      <c r="F19" s="69" t="s">
        <v>46</v>
      </c>
      <c r="G19" s="67" t="s">
        <v>44</v>
      </c>
      <c r="H19" s="68" t="s">
        <v>45</v>
      </c>
      <c r="I19" s="69" t="s">
        <v>46</v>
      </c>
      <c r="J19" s="67" t="s">
        <v>44</v>
      </c>
      <c r="K19" s="68" t="s">
        <v>45</v>
      </c>
      <c r="L19" s="69" t="s">
        <v>46</v>
      </c>
      <c r="M19" s="4"/>
    </row>
    <row r="20" spans="1:13" s="2" customFormat="1" ht="27" collapsed="1" thickTop="1" thickBot="1">
      <c r="A20" s="368" t="s">
        <v>89</v>
      </c>
      <c r="B20" s="369"/>
      <c r="C20" s="57">
        <v>8</v>
      </c>
      <c r="D20" s="365">
        <f>IF($C$20&gt;99,"надішліть",IF($C$20=0,"&lt;- зазначте",IF(N(SUM($M22:$M25))=0,"від 5-ти",D22*N($M22)+D23*N($M23)+D24*N($M24)+D25*N($M25))))</f>
        <v>5227.2</v>
      </c>
      <c r="E20" s="366">
        <f>IF($C$20&gt;99,"запит",IF($C$20=0,"СУМАРНУ",IF(N(SUM($M22:$M25))=0,"скриньок",E22*N($M22)+E23*N($M23)+E24*N($M24)+E25*N($M25))))</f>
        <v>7840.8</v>
      </c>
      <c r="F20" s="367">
        <f>IF($C$20&gt;99,"Вашому",IF($C$20=0,"кількість",IF(N(SUM($M22:$M25))=0,"",F22*N($M22)+F23*N($M23)+F24*N($M24)+F25*N($M25))))</f>
        <v>10454.4</v>
      </c>
      <c r="G20" s="365">
        <f>IF($C$20&gt;99,"Постача",IF($C$20=0,"поштових",IF(N(SUM($M22:$M25))=0,"від 5-ти",G22*N($M22)+G23*N($M23)+G24*N($M24)+G25*N($M25))))</f>
        <v>3659.2</v>
      </c>
      <c r="H20" s="366">
        <f>IF($C$20&gt;99,"льнику",IF($C$20=0,"скриньок,",IF(N(SUM($M22:$M25))=0,"скриньок",H22*N($M22)+H23*N($M23)+H24*N($M24)+H25*N($M25))))</f>
        <v>6429.6</v>
      </c>
      <c r="I20" s="367">
        <f>IF($C$20&gt;99,"надішліть",IF($C$20=0,"що мають",IF(N(SUM($M22:$M25))=0,"",I22*N($M22)+I23*N($M23)+I24*N($M24)+I25*N($M25))))</f>
        <v>9304</v>
      </c>
      <c r="J20" s="365">
        <f>IF($C$20&gt;99,"Постача",IF($C$20=0,"поштових",IF(N(SUM($M22:$M25))=0,"від 5-ти",J22*N($M22)+J23*N($M23)+J24*N($M24)+J25*N($M25))))</f>
        <v>3136</v>
      </c>
      <c r="K20" s="366">
        <f>IF($C$20&gt;99,"льнику",IF($C$20=0,"скриньок,",IF(N(SUM($M22:$M25))=0,"скриньок",K22*N($M22)+K23*N($M23)+K24*N($M24)+K25*N($M25))))</f>
        <v>5723.2</v>
      </c>
      <c r="L20" s="367">
        <f>IF($C$20&gt;99,"надішліть",IF($C$20=0,"що мають",IF(N(SUM($M22:$M25))=0,"",L22*N($M22)+L23*N($M23)+L24*N($M24)+L25*N($M25))))</f>
        <v>8468</v>
      </c>
      <c r="M20" s="5"/>
    </row>
    <row r="21" spans="1:13" s="2" customFormat="1" ht="13.5" customHeight="1" thickTop="1">
      <c r="A21" s="50" t="s">
        <v>4</v>
      </c>
      <c r="B21" s="241" t="s">
        <v>9</v>
      </c>
      <c r="C21" s="242"/>
      <c r="D21" s="239"/>
      <c r="E21" s="229"/>
      <c r="F21" s="193"/>
      <c r="G21" s="239"/>
      <c r="H21" s="229"/>
      <c r="I21" s="193"/>
      <c r="J21" s="239"/>
      <c r="K21" s="229"/>
      <c r="L21" s="193"/>
      <c r="M21" s="5"/>
    </row>
    <row r="22" spans="1:13" s="2" customFormat="1" ht="12">
      <c r="A22" s="58" t="s">
        <v>5</v>
      </c>
      <c r="B22" s="37">
        <v>5</v>
      </c>
      <c r="C22" s="61">
        <v>10</v>
      </c>
      <c r="D22" s="128">
        <v>653.4</v>
      </c>
      <c r="E22" s="129">
        <v>980.1</v>
      </c>
      <c r="F22" s="130">
        <v>1306.8</v>
      </c>
      <c r="G22" s="132">
        <v>457.4</v>
      </c>
      <c r="H22" s="129">
        <v>803.7</v>
      </c>
      <c r="I22" s="131">
        <v>1163</v>
      </c>
      <c r="J22" s="132">
        <v>392</v>
      </c>
      <c r="K22" s="129">
        <v>715.4</v>
      </c>
      <c r="L22" s="130">
        <v>1058.5</v>
      </c>
      <c r="M22" s="6">
        <f>IF(AND($C$20&gt;=B22,$C$20&lt;=C22),$C$20,"")</f>
        <v>8</v>
      </c>
    </row>
    <row r="23" spans="1:13" s="2" customFormat="1" ht="12">
      <c r="A23" s="58" t="s">
        <v>6</v>
      </c>
      <c r="B23" s="37">
        <v>11</v>
      </c>
      <c r="C23" s="61">
        <v>25</v>
      </c>
      <c r="D23" s="128">
        <v>555.4</v>
      </c>
      <c r="E23" s="129">
        <v>833.1</v>
      </c>
      <c r="F23" s="130">
        <v>1110.8</v>
      </c>
      <c r="G23" s="132">
        <v>388.7</v>
      </c>
      <c r="H23" s="129">
        <v>683.2</v>
      </c>
      <c r="I23" s="131">
        <v>988.6</v>
      </c>
      <c r="J23" s="132">
        <v>333.2</v>
      </c>
      <c r="K23" s="129">
        <v>608.20000000000005</v>
      </c>
      <c r="L23" s="130">
        <v>899.7</v>
      </c>
      <c r="M23" s="6" t="str">
        <f>IF(AND($C$20&gt;=B23,$C$20&lt;=C23),$C$20,"")</f>
        <v/>
      </c>
    </row>
    <row r="24" spans="1:13" s="2" customFormat="1" ht="12">
      <c r="A24" s="58" t="s">
        <v>7</v>
      </c>
      <c r="B24" s="37">
        <v>26</v>
      </c>
      <c r="C24" s="61">
        <v>49</v>
      </c>
      <c r="D24" s="128">
        <v>490.1</v>
      </c>
      <c r="E24" s="129">
        <v>735.1</v>
      </c>
      <c r="F24" s="130">
        <v>980.1</v>
      </c>
      <c r="G24" s="132">
        <v>343.1</v>
      </c>
      <c r="H24" s="129">
        <v>602.79999999999995</v>
      </c>
      <c r="I24" s="131">
        <v>872.3</v>
      </c>
      <c r="J24" s="132">
        <v>294</v>
      </c>
      <c r="K24" s="129">
        <v>536.70000000000005</v>
      </c>
      <c r="L24" s="130">
        <v>793.9</v>
      </c>
      <c r="M24" s="6" t="str">
        <f>IF(AND($C$20&gt;=B24,$C$20&lt;=C24),$C$20,"")</f>
        <v/>
      </c>
    </row>
    <row r="25" spans="1:13" s="2" customFormat="1" ht="12.5" thickBot="1">
      <c r="A25" s="59" t="s">
        <v>8</v>
      </c>
      <c r="B25" s="60">
        <v>50</v>
      </c>
      <c r="C25" s="62">
        <v>99</v>
      </c>
      <c r="D25" s="119">
        <v>457.4</v>
      </c>
      <c r="E25" s="120">
        <v>686.1</v>
      </c>
      <c r="F25" s="121">
        <v>914.8</v>
      </c>
      <c r="G25" s="123">
        <v>320.2</v>
      </c>
      <c r="H25" s="120">
        <v>562.5</v>
      </c>
      <c r="I25" s="122">
        <v>814.1</v>
      </c>
      <c r="J25" s="123">
        <v>274.5</v>
      </c>
      <c r="K25" s="120">
        <v>500.8</v>
      </c>
      <c r="L25" s="121">
        <v>741</v>
      </c>
      <c r="M25" s="6" t="str">
        <f>IF(AND($C$20&gt;=B25,$C$20&lt;=C25),$C$20,"")</f>
        <v/>
      </c>
    </row>
    <row r="26" spans="1:13" ht="0" hidden="1" customHeight="1">
      <c r="M26" s="6" t="str">
        <f>IF(AND($C$20&gt;=B26,$C$20&lt;=C26),$C$20,"")</f>
        <v/>
      </c>
    </row>
  </sheetData>
  <sheetProtection algorithmName="SHA-512" hashValue="jIeKQCT2kUq3vl4vpCfSGlDNU5GqlJai6jfxbZaqWtirx1rZ4u7EBHx0NFTlScSbz0RV5f/PZNBSV4q3Xm4Ncw==" saltValue="BVZWraAwcosghZut5zkIeg==" spinCount="100000" sheet="1" objects="1" scenarios="1"/>
  <mergeCells count="39">
    <mergeCell ref="M11:M12"/>
    <mergeCell ref="B12:C12"/>
    <mergeCell ref="H11:H12"/>
    <mergeCell ref="I11:I12"/>
    <mergeCell ref="J11:J12"/>
    <mergeCell ref="K11:K12"/>
    <mergeCell ref="L11:L12"/>
    <mergeCell ref="A11:B11"/>
    <mergeCell ref="D11:D12"/>
    <mergeCell ref="E11:E12"/>
    <mergeCell ref="F11:F12"/>
    <mergeCell ref="G11:G12"/>
    <mergeCell ref="D7:I7"/>
    <mergeCell ref="K7:L7"/>
    <mergeCell ref="A8:C10"/>
    <mergeCell ref="D8:F8"/>
    <mergeCell ref="G8:I8"/>
    <mergeCell ref="J8:L8"/>
    <mergeCell ref="D9:I9"/>
    <mergeCell ref="J9:L9"/>
    <mergeCell ref="K16:L16"/>
    <mergeCell ref="D18:I18"/>
    <mergeCell ref="A17:C19"/>
    <mergeCell ref="J18:L18"/>
    <mergeCell ref="D17:F17"/>
    <mergeCell ref="G17:I17"/>
    <mergeCell ref="J17:L17"/>
    <mergeCell ref="D16:I16"/>
    <mergeCell ref="J20:J21"/>
    <mergeCell ref="K20:K21"/>
    <mergeCell ref="L20:L21"/>
    <mergeCell ref="B21:C21"/>
    <mergeCell ref="G20:G21"/>
    <mergeCell ref="H20:H21"/>
    <mergeCell ref="I20:I21"/>
    <mergeCell ref="A20:B20"/>
    <mergeCell ref="D20:D21"/>
    <mergeCell ref="E20:E21"/>
    <mergeCell ref="F20:F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0"/>
  <sheetViews>
    <sheetView topLeftCell="A11" workbookViewId="0"/>
  </sheetViews>
  <sheetFormatPr defaultColWidth="0" defaultRowHeight="0" customHeight="1" zeroHeight="1"/>
  <cols>
    <col min="1" max="2" width="9.6328125" style="2" customWidth="1"/>
    <col min="3" max="3" width="10.36328125" style="2" customWidth="1"/>
    <col min="4" max="6" width="13.6328125" style="2" customWidth="1"/>
    <col min="7" max="9" width="13.6328125" style="16" customWidth="1"/>
    <col min="10" max="12" width="13.6328125" style="2" customWidth="1"/>
    <col min="13" max="13" width="2.6328125" style="92" hidden="1" customWidth="1"/>
    <col min="14" max="15" width="9.08984375" style="2" hidden="1" customWidth="1"/>
    <col min="16" max="16" width="2.6328125" style="2" hidden="1" customWidth="1"/>
    <col min="17" max="16384" width="9.08984375" style="2" hidden="1"/>
  </cols>
  <sheetData>
    <row r="1" spans="1:13" ht="0" hidden="1" customHeight="1">
      <c r="M1" s="5"/>
    </row>
    <row r="2" spans="1:13" ht="0" hidden="1" customHeight="1">
      <c r="M2" s="5"/>
    </row>
    <row r="3" spans="1:13" ht="0" hidden="1" customHeight="1">
      <c r="M3" s="5"/>
    </row>
    <row r="4" spans="1:13" ht="0" hidden="1" customHeight="1">
      <c r="M4" s="5"/>
    </row>
    <row r="5" spans="1:13" ht="0" hidden="1" customHeight="1">
      <c r="M5" s="5"/>
    </row>
    <row r="6" spans="1:13" ht="0" hidden="1" customHeight="1">
      <c r="M6" s="5"/>
    </row>
    <row r="7" spans="1:13" ht="0" hidden="1" customHeight="1">
      <c r="M7" s="5"/>
    </row>
    <row r="8" spans="1:13" ht="0" hidden="1" customHeight="1">
      <c r="M8" s="5"/>
    </row>
    <row r="9" spans="1:13" ht="0" hidden="1" customHeight="1">
      <c r="M9" s="5"/>
    </row>
    <row r="10" spans="1:13" ht="0" hidden="1" customHeight="1">
      <c r="M10" s="5"/>
    </row>
    <row r="11" spans="1:13" s="29" customFormat="1" ht="66" customHeight="1" thickBot="1">
      <c r="C11" s="39"/>
      <c r="D11" s="350" t="s">
        <v>49</v>
      </c>
      <c r="E11" s="350"/>
      <c r="F11" s="350"/>
      <c r="G11" s="350"/>
      <c r="H11" s="350"/>
      <c r="I11" s="350"/>
      <c r="J11" s="78"/>
      <c r="K11" s="207" t="s">
        <v>102</v>
      </c>
      <c r="L11" s="207"/>
      <c r="M11" s="79" t="s">
        <v>1</v>
      </c>
    </row>
    <row r="12" spans="1:13" s="29" customFormat="1" ht="37" customHeight="1" thickTop="1" thickBot="1">
      <c r="A12" s="208" t="s">
        <v>55</v>
      </c>
      <c r="B12" s="209"/>
      <c r="C12" s="210"/>
      <c r="D12" s="289" t="s">
        <v>111</v>
      </c>
      <c r="E12" s="290"/>
      <c r="F12" s="291"/>
      <c r="G12" s="292" t="s">
        <v>145</v>
      </c>
      <c r="H12" s="290"/>
      <c r="I12" s="290"/>
      <c r="J12" s="289" t="s">
        <v>36</v>
      </c>
      <c r="K12" s="290"/>
      <c r="L12" s="291"/>
      <c r="M12" s="79"/>
    </row>
    <row r="13" spans="1:13" s="29" customFormat="1" ht="25" customHeight="1" thickTop="1">
      <c r="A13" s="211"/>
      <c r="B13" s="212"/>
      <c r="C13" s="213"/>
      <c r="D13" s="295" t="s">
        <v>17</v>
      </c>
      <c r="E13" s="296"/>
      <c r="F13" s="296"/>
      <c r="G13" s="296"/>
      <c r="H13" s="296"/>
      <c r="I13" s="297"/>
      <c r="J13" s="286" t="s">
        <v>16</v>
      </c>
      <c r="K13" s="287"/>
      <c r="L13" s="288"/>
      <c r="M13" s="79" t="s">
        <v>2</v>
      </c>
    </row>
    <row r="14" spans="1:13" s="29" customFormat="1" ht="13" customHeight="1" thickBot="1">
      <c r="A14" s="211"/>
      <c r="B14" s="212"/>
      <c r="C14" s="213"/>
      <c r="D14" s="67" t="s">
        <v>44</v>
      </c>
      <c r="E14" s="68" t="s">
        <v>45</v>
      </c>
      <c r="F14" s="69" t="s">
        <v>46</v>
      </c>
      <c r="G14" s="67" t="s">
        <v>44</v>
      </c>
      <c r="H14" s="68" t="s">
        <v>45</v>
      </c>
      <c r="I14" s="69" t="s">
        <v>46</v>
      </c>
      <c r="J14" s="67" t="s">
        <v>44</v>
      </c>
      <c r="K14" s="68" t="s">
        <v>45</v>
      </c>
      <c r="L14" s="69" t="s">
        <v>46</v>
      </c>
      <c r="M14" s="79"/>
    </row>
    <row r="15" spans="1:13" s="29" customFormat="1" ht="27.9" customHeight="1" thickTop="1" thickBot="1">
      <c r="A15" s="310" t="s">
        <v>124</v>
      </c>
      <c r="B15" s="311"/>
      <c r="C15" s="56">
        <v>10</v>
      </c>
      <c r="D15" s="390">
        <f>IF($C$15&gt;49,"надішліть",IF($C$15=0,"&lt;- зазначте",IF(N(SUM($M17:$M19))=0,"доступно",D17*N($M17)+D18*N($M18)+D19*N($M19))))</f>
        <v>8712</v>
      </c>
      <c r="E15" s="392">
        <f>IF($C$15&gt;49,"надішліть",IF($C$15=0,"",IF(N(SUM($M17:$M19))=0,"від",E17*N($M17)+E18*N($M18)+E19*N($M19))))</f>
        <v>17424</v>
      </c>
      <c r="F15" s="317">
        <f>IF($C$15&gt;49,"Поста",IF($C$15=0,"кількість",IF(N(SUM($M17:$M19))=0,"5 ПК",F17*N($M17)+F18*N($M18)+F19*N($M19))))</f>
        <v>26136</v>
      </c>
      <c r="G15" s="315">
        <f>IF($C$15&gt;49,"чальнику",IF($C$15=0,"корис",IF(N(SUM($M17:$M19))=0,"",G17*N($M17)+G18*N($M18)+G19*N($M19))))</f>
        <v>8712</v>
      </c>
      <c r="H15" s="316">
        <f>IF($C$15&gt;49,"",IF($C$15=0,"тувачів",IF(N(SUM($M17:$M19))=0,"доступно",H17*N($M17)+H18*N($M18)+H19*N($M19))))</f>
        <v>17424</v>
      </c>
      <c r="I15" s="317">
        <f>IF($C$15&gt;49,"надішліть",IF($C$15=0,"",IF(N(SUM($M17:$M19))=0,"від",I17*N($M17)+I18*N($M18)+I19*N($M19))))</f>
        <v>26136</v>
      </c>
      <c r="J15" s="315">
        <f>IF($C$15&gt;49,"запит",IF($C$15=0,"",IF(N(SUM($M17:$M19))=0,"5 ПК",J17*N($M17)+J18*N($M18)+J19*N($M19))))</f>
        <v>8712</v>
      </c>
      <c r="K15" s="316">
        <f>IF($C$15&gt;49,"Поста",IF($C$15=0,"",IF(N(SUM($M17:$M19))=0,"",K17*N($M17)+K18*N($M18)+K19*N($M19))))</f>
        <v>17424</v>
      </c>
      <c r="L15" s="317">
        <f>IF($C$15&gt;49,"чальнику",IF($C$15=0,"",IF(N(SUM($M17:$M19))=0,"",L17*N($M17)+L18*N($M18)+L19*N($M19))))</f>
        <v>26136</v>
      </c>
      <c r="M15" s="275"/>
    </row>
    <row r="16" spans="1:13" s="29" customFormat="1" ht="16.5" customHeight="1" thickTop="1">
      <c r="A16" s="157" t="s">
        <v>4</v>
      </c>
      <c r="B16" s="293" t="s">
        <v>125</v>
      </c>
      <c r="C16" s="294"/>
      <c r="D16" s="391"/>
      <c r="E16" s="301"/>
      <c r="F16" s="299"/>
      <c r="G16" s="277"/>
      <c r="H16" s="279"/>
      <c r="I16" s="299"/>
      <c r="J16" s="277"/>
      <c r="K16" s="279"/>
      <c r="L16" s="299"/>
      <c r="M16" s="275"/>
    </row>
    <row r="17" spans="1:13" s="29" customFormat="1" ht="11.25" customHeight="1">
      <c r="A17" s="154" t="s">
        <v>5</v>
      </c>
      <c r="B17" s="155">
        <v>5</v>
      </c>
      <c r="C17" s="156">
        <v>10</v>
      </c>
      <c r="D17" s="94">
        <v>871.2</v>
      </c>
      <c r="E17" s="95">
        <v>1742.4</v>
      </c>
      <c r="F17" s="96">
        <v>2613.6</v>
      </c>
      <c r="G17" s="94">
        <v>871.2</v>
      </c>
      <c r="H17" s="95">
        <v>1742.4</v>
      </c>
      <c r="I17" s="96">
        <v>2613.6</v>
      </c>
      <c r="J17" s="94">
        <v>871.2</v>
      </c>
      <c r="K17" s="95">
        <v>1742.4</v>
      </c>
      <c r="L17" s="96">
        <v>2613.6</v>
      </c>
      <c r="M17" s="80">
        <f>IF(AND($C$15&gt;=B17,$C$15&lt;=C17),$C$15,"")</f>
        <v>10</v>
      </c>
    </row>
    <row r="18" spans="1:13" s="29" customFormat="1" ht="12">
      <c r="A18" s="51" t="s">
        <v>6</v>
      </c>
      <c r="B18" s="33">
        <v>11</v>
      </c>
      <c r="C18" s="52">
        <v>25</v>
      </c>
      <c r="D18" s="94">
        <v>740.5</v>
      </c>
      <c r="E18" s="95">
        <v>1481</v>
      </c>
      <c r="F18" s="96">
        <v>2221.6</v>
      </c>
      <c r="G18" s="94">
        <v>740.5</v>
      </c>
      <c r="H18" s="95">
        <v>1481</v>
      </c>
      <c r="I18" s="96">
        <v>2221.6</v>
      </c>
      <c r="J18" s="94">
        <v>740.5</v>
      </c>
      <c r="K18" s="95">
        <v>1481</v>
      </c>
      <c r="L18" s="96">
        <v>2221.6</v>
      </c>
      <c r="M18" s="80" t="str">
        <f>IF(AND($C$15&gt;=B18,$C$15&lt;=C18),$C$15,"")</f>
        <v/>
      </c>
    </row>
    <row r="19" spans="1:13" s="29" customFormat="1" ht="12.5" thickBot="1">
      <c r="A19" s="53" t="s">
        <v>7</v>
      </c>
      <c r="B19" s="54">
        <v>26</v>
      </c>
      <c r="C19" s="55">
        <v>49</v>
      </c>
      <c r="D19" s="100">
        <v>653.4</v>
      </c>
      <c r="E19" s="101">
        <v>1306.8</v>
      </c>
      <c r="F19" s="102">
        <v>1960.2</v>
      </c>
      <c r="G19" s="100">
        <v>653.4</v>
      </c>
      <c r="H19" s="101">
        <v>1306.8</v>
      </c>
      <c r="I19" s="102">
        <v>1960.2</v>
      </c>
      <c r="J19" s="100">
        <v>653.4</v>
      </c>
      <c r="K19" s="101">
        <v>1306.8</v>
      </c>
      <c r="L19" s="102">
        <v>1960.2</v>
      </c>
      <c r="M19" s="80" t="str">
        <f>IF(AND($C$15&gt;=B19,$C$15&lt;=C19),$C$15,"")</f>
        <v/>
      </c>
    </row>
    <row r="20" spans="1:13" s="29" customFormat="1" ht="0" hidden="1" customHeight="1">
      <c r="M20" s="80"/>
    </row>
    <row r="21" spans="1:13" s="29" customFormat="1" ht="0" hidden="1" customHeight="1">
      <c r="M21" s="80"/>
    </row>
    <row r="22" spans="1:13" s="29" customFormat="1" ht="0" hidden="1" customHeight="1">
      <c r="M22" s="80"/>
    </row>
    <row r="23" spans="1:13" s="29" customFormat="1" ht="0" hidden="1" customHeight="1">
      <c r="M23" s="80"/>
    </row>
    <row r="24" spans="1:13" s="29" customFormat="1" ht="0" hidden="1" customHeight="1">
      <c r="M24" s="80"/>
    </row>
    <row r="25" spans="1:13" s="29" customFormat="1" ht="0" hidden="1" customHeight="1">
      <c r="M25" s="80"/>
    </row>
    <row r="26" spans="1:13" s="29" customFormat="1" ht="0" hidden="1" customHeight="1">
      <c r="M26" s="80"/>
    </row>
    <row r="27" spans="1:13" s="29" customFormat="1" ht="0" hidden="1" customHeight="1">
      <c r="M27" s="80"/>
    </row>
    <row r="28" spans="1:13" s="29" customFormat="1" ht="0" hidden="1" customHeight="1">
      <c r="M28" s="80"/>
    </row>
    <row r="29" spans="1:13" s="29" customFormat="1" ht="0" hidden="1" customHeight="1">
      <c r="M29" s="80"/>
    </row>
    <row r="30" spans="1:13" s="29" customFormat="1" ht="0" hidden="1" customHeight="1">
      <c r="M30" s="80"/>
    </row>
    <row r="31" spans="1:13" s="29" customFormat="1" ht="0" hidden="1" customHeight="1">
      <c r="M31" s="80"/>
    </row>
    <row r="32" spans="1:13" s="29" customFormat="1" ht="0" hidden="1" customHeight="1">
      <c r="M32" s="80"/>
    </row>
    <row r="33" spans="1:13" s="29" customFormat="1" ht="0" hidden="1" customHeight="1">
      <c r="M33" s="80"/>
    </row>
    <row r="34" spans="1:13" s="29" customFormat="1" ht="0" hidden="1" customHeight="1">
      <c r="M34" s="80"/>
    </row>
    <row r="35" spans="1:13" s="29" customFormat="1" ht="0" hidden="1" customHeight="1">
      <c r="M35" s="80"/>
    </row>
    <row r="36" spans="1:13" s="29" customFormat="1" ht="0" hidden="1" customHeight="1">
      <c r="M36" s="80"/>
    </row>
    <row r="37" spans="1:13" s="29" customFormat="1" ht="0" hidden="1" customHeight="1">
      <c r="M37" s="80"/>
    </row>
    <row r="38" spans="1:13" s="29" customFormat="1" ht="0" hidden="1" customHeight="1">
      <c r="M38" s="80"/>
    </row>
    <row r="39" spans="1:13" s="29" customFormat="1" ht="0" hidden="1" customHeight="1">
      <c r="M39" s="80"/>
    </row>
    <row r="40" spans="1:13" s="29" customFormat="1" ht="0" hidden="1" customHeight="1">
      <c r="M40" s="80"/>
    </row>
    <row r="41" spans="1:13" s="29" customFormat="1" ht="0" hidden="1" customHeight="1">
      <c r="M41" s="80"/>
    </row>
    <row r="42" spans="1:13" s="29" customFormat="1" ht="66" customHeight="1" thickTop="1" thickBot="1">
      <c r="C42" s="39"/>
      <c r="D42" s="350" t="s">
        <v>68</v>
      </c>
      <c r="E42" s="350"/>
      <c r="F42" s="350"/>
      <c r="G42" s="350"/>
      <c r="H42" s="350"/>
      <c r="I42" s="350"/>
      <c r="J42" s="78"/>
      <c r="K42" s="207" t="s">
        <v>102</v>
      </c>
      <c r="L42" s="207"/>
      <c r="M42" s="79" t="s">
        <v>1</v>
      </c>
    </row>
    <row r="43" spans="1:13" s="29" customFormat="1" ht="37" customHeight="1" thickTop="1" thickBot="1">
      <c r="A43" s="208" t="s">
        <v>90</v>
      </c>
      <c r="B43" s="209"/>
      <c r="C43" s="210"/>
      <c r="D43" s="289" t="s">
        <v>111</v>
      </c>
      <c r="E43" s="290"/>
      <c r="F43" s="291"/>
      <c r="G43" s="292" t="s">
        <v>145</v>
      </c>
      <c r="H43" s="290"/>
      <c r="I43" s="290"/>
      <c r="J43" s="289" t="s">
        <v>36</v>
      </c>
      <c r="K43" s="290"/>
      <c r="L43" s="291"/>
      <c r="M43" s="79"/>
    </row>
    <row r="44" spans="1:13" s="29" customFormat="1" ht="25" customHeight="1" thickTop="1">
      <c r="A44" s="211"/>
      <c r="B44" s="212"/>
      <c r="C44" s="213"/>
      <c r="D44" s="295" t="s">
        <v>17</v>
      </c>
      <c r="E44" s="296"/>
      <c r="F44" s="296"/>
      <c r="G44" s="296"/>
      <c r="H44" s="296"/>
      <c r="I44" s="297"/>
      <c r="J44" s="286" t="s">
        <v>16</v>
      </c>
      <c r="K44" s="287"/>
      <c r="L44" s="288"/>
      <c r="M44" s="79" t="s">
        <v>2</v>
      </c>
    </row>
    <row r="45" spans="1:13" s="29" customFormat="1" ht="13" customHeight="1" thickBot="1">
      <c r="A45" s="211"/>
      <c r="B45" s="212"/>
      <c r="C45" s="213"/>
      <c r="D45" s="67" t="s">
        <v>44</v>
      </c>
      <c r="E45" s="68" t="s">
        <v>45</v>
      </c>
      <c r="F45" s="69" t="s">
        <v>46</v>
      </c>
      <c r="G45" s="67" t="s">
        <v>44</v>
      </c>
      <c r="H45" s="68" t="s">
        <v>45</v>
      </c>
      <c r="I45" s="69" t="s">
        <v>46</v>
      </c>
      <c r="J45" s="67" t="s">
        <v>44</v>
      </c>
      <c r="K45" s="68" t="s">
        <v>45</v>
      </c>
      <c r="L45" s="69" t="s">
        <v>46</v>
      </c>
      <c r="M45" s="79"/>
    </row>
    <row r="46" spans="1:13" s="29" customFormat="1" ht="27.9" customHeight="1" thickTop="1" thickBot="1">
      <c r="A46" s="310" t="s">
        <v>124</v>
      </c>
      <c r="B46" s="311"/>
      <c r="C46" s="56">
        <v>10</v>
      </c>
      <c r="D46" s="390">
        <f>IF($C$15&gt;49,"надішліть",IF($C$15=0,"&lt;- зазначте",IF(N(SUM($M48:$M50))=0,"доступно",D48*N($M48)+D49*N($M49)+D50*N($M50))))</f>
        <v>6985</v>
      </c>
      <c r="E46" s="392">
        <f>IF($C$15&gt;49,"надішліть",IF($C$15=0,"",IF(N(SUM($M48:$M50))=0,"від",E48*N($M48)+E49*N($M49)+E50*N($M50))))</f>
        <v>12573</v>
      </c>
      <c r="F46" s="317">
        <f>IF($C$15&gt;49,"Поста",IF($C$15=0,"кількість",IF(N(SUM($M48:$M50))=0,"5 ПК",F48*N($M48)+F49*N($M49)+F50*N($M50))))</f>
        <v>18860</v>
      </c>
      <c r="G46" s="315">
        <f>IF($C$15&gt;49,"чальнику",IF($C$15=0,"корис",IF(N(SUM($M48:$M50))=0,"",G48*N($M48)+G49*N($M49)+G50*N($M50))))</f>
        <v>6985</v>
      </c>
      <c r="H46" s="316">
        <f>IF($C$15&gt;49,"",IF($C$15=0,"тувачів",IF(N(SUM($M48:$M50))=0,"доступно",H48*N($M48)+H49*N($M49)+H50*N($M50))))</f>
        <v>12573</v>
      </c>
      <c r="I46" s="317">
        <f>IF($C$15&gt;49,"надішліть",IF($C$15=0,"",IF(N(SUM($M48:$M50))=0,"від",I48*N($M48)+I49*N($M49)+I50*N($M50))))</f>
        <v>18860</v>
      </c>
      <c r="J46" s="315">
        <f>IF($C$15&gt;49,"запит",IF($C$15=0,"",IF(N(SUM($M48:$M50))=0,"5 ПК",J48*N($M48)+J49*N($M49)+J50*N($M50))))</f>
        <v>6985</v>
      </c>
      <c r="K46" s="316">
        <f>IF($C$15&gt;49,"Поста",IF($C$15=0,"",IF(N(SUM($M48:$M50))=0,"",K48*N($M48)+K49*N($M49)+K50*N($M50))))</f>
        <v>12573</v>
      </c>
      <c r="L46" s="317">
        <f>IF($C$15&gt;49,"чальнику",IF($C$15=0,"",IF(N(SUM($M48:$M50))=0,"",L48*N($M48)+L49*N($M49)+L50*N($M50))))</f>
        <v>18860</v>
      </c>
      <c r="M46" s="275"/>
    </row>
    <row r="47" spans="1:13" s="29" customFormat="1" ht="16.5" customHeight="1" thickTop="1">
      <c r="A47" s="50" t="s">
        <v>4</v>
      </c>
      <c r="B47" s="293" t="s">
        <v>125</v>
      </c>
      <c r="C47" s="294"/>
      <c r="D47" s="391"/>
      <c r="E47" s="301"/>
      <c r="F47" s="299"/>
      <c r="G47" s="277"/>
      <c r="H47" s="279"/>
      <c r="I47" s="299"/>
      <c r="J47" s="277"/>
      <c r="K47" s="279"/>
      <c r="L47" s="299"/>
      <c r="M47" s="275"/>
    </row>
    <row r="48" spans="1:13" s="29" customFormat="1" ht="11.25" customHeight="1">
      <c r="A48" s="51" t="s">
        <v>5</v>
      </c>
      <c r="B48" s="33">
        <v>5</v>
      </c>
      <c r="C48" s="52">
        <v>10</v>
      </c>
      <c r="D48" s="94">
        <v>698.5</v>
      </c>
      <c r="E48" s="95">
        <v>1257.3</v>
      </c>
      <c r="F48" s="96">
        <v>1886</v>
      </c>
      <c r="G48" s="94">
        <v>698.5</v>
      </c>
      <c r="H48" s="95">
        <v>1257.3</v>
      </c>
      <c r="I48" s="96">
        <v>1886</v>
      </c>
      <c r="J48" s="94">
        <v>698.5</v>
      </c>
      <c r="K48" s="95">
        <v>1257.3</v>
      </c>
      <c r="L48" s="96">
        <v>1886</v>
      </c>
      <c r="M48" s="80">
        <f>IF(AND($C$46&gt;=B48,$C$46&lt;=C48),$C$46,"")</f>
        <v>10</v>
      </c>
    </row>
    <row r="49" spans="1:15" s="29" customFormat="1" ht="12">
      <c r="A49" s="51" t="s">
        <v>6</v>
      </c>
      <c r="B49" s="33">
        <v>11</v>
      </c>
      <c r="C49" s="52">
        <v>25</v>
      </c>
      <c r="D49" s="94">
        <v>698.5</v>
      </c>
      <c r="E49" s="95">
        <v>1257.3</v>
      </c>
      <c r="F49" s="96">
        <v>1886</v>
      </c>
      <c r="G49" s="94">
        <v>698.5</v>
      </c>
      <c r="H49" s="95">
        <v>1257.3</v>
      </c>
      <c r="I49" s="96">
        <v>1886</v>
      </c>
      <c r="J49" s="94">
        <v>698.5</v>
      </c>
      <c r="K49" s="95">
        <v>1257.3</v>
      </c>
      <c r="L49" s="96">
        <v>1886</v>
      </c>
      <c r="M49" s="80" t="str">
        <f>IF(AND($C$46&gt;=B49,$C$46&lt;=C49),$C$46,"")</f>
        <v/>
      </c>
    </row>
    <row r="50" spans="1:15" s="29" customFormat="1" ht="12.5" thickBot="1">
      <c r="A50" s="53" t="s">
        <v>7</v>
      </c>
      <c r="B50" s="54">
        <v>26</v>
      </c>
      <c r="C50" s="55">
        <v>49</v>
      </c>
      <c r="D50" s="100">
        <v>698.5</v>
      </c>
      <c r="E50" s="101">
        <v>1257.3</v>
      </c>
      <c r="F50" s="102">
        <v>1886</v>
      </c>
      <c r="G50" s="100">
        <v>698.5</v>
      </c>
      <c r="H50" s="101">
        <v>1257.3</v>
      </c>
      <c r="I50" s="102">
        <v>1886</v>
      </c>
      <c r="J50" s="100">
        <v>698.5</v>
      </c>
      <c r="K50" s="101">
        <v>1257.3</v>
      </c>
      <c r="L50" s="102">
        <v>1886</v>
      </c>
      <c r="M50" s="80" t="str">
        <f>IF(AND($C$46&gt;=B50,$C$46&lt;=C50),$C$46,"")</f>
        <v/>
      </c>
    </row>
    <row r="51" spans="1:15" s="29" customFormat="1" ht="12.75" customHeight="1" thickTop="1">
      <c r="M51" s="80"/>
    </row>
    <row r="52" spans="1:15" s="29" customFormat="1" ht="12.75" customHeight="1">
      <c r="K52" s="207" t="s">
        <v>102</v>
      </c>
      <c r="L52" s="207"/>
      <c r="M52" s="80"/>
    </row>
    <row r="53" spans="1:15" s="29" customFormat="1" ht="49.5" customHeight="1" thickBot="1">
      <c r="C53" s="39"/>
      <c r="D53" s="350" t="s">
        <v>48</v>
      </c>
      <c r="E53" s="350"/>
      <c r="F53" s="350"/>
      <c r="G53" s="350"/>
      <c r="H53" s="350"/>
      <c r="I53" s="350"/>
      <c r="J53" s="78"/>
      <c r="K53" s="394"/>
      <c r="L53" s="394"/>
      <c r="M53" s="79" t="s">
        <v>1</v>
      </c>
    </row>
    <row r="54" spans="1:15" s="29" customFormat="1" ht="37" customHeight="1" thickTop="1" thickBot="1">
      <c r="A54" s="208" t="s">
        <v>120</v>
      </c>
      <c r="B54" s="209"/>
      <c r="C54" s="210"/>
      <c r="D54" s="289" t="s">
        <v>111</v>
      </c>
      <c r="E54" s="290"/>
      <c r="F54" s="291"/>
      <c r="G54" s="292" t="s">
        <v>145</v>
      </c>
      <c r="H54" s="290"/>
      <c r="I54" s="290"/>
      <c r="J54" s="289" t="s">
        <v>36</v>
      </c>
      <c r="K54" s="290"/>
      <c r="L54" s="291"/>
      <c r="M54" s="79"/>
    </row>
    <row r="55" spans="1:15" s="29" customFormat="1" ht="25" customHeight="1" thickTop="1">
      <c r="A55" s="211"/>
      <c r="B55" s="212"/>
      <c r="C55" s="213"/>
      <c r="D55" s="295" t="s">
        <v>17</v>
      </c>
      <c r="E55" s="296"/>
      <c r="F55" s="296"/>
      <c r="G55" s="296"/>
      <c r="H55" s="296"/>
      <c r="I55" s="297"/>
      <c r="J55" s="302" t="s">
        <v>16</v>
      </c>
      <c r="K55" s="303"/>
      <c r="L55" s="304"/>
      <c r="M55" s="79" t="s">
        <v>2</v>
      </c>
    </row>
    <row r="56" spans="1:15" s="29" customFormat="1" ht="13" customHeight="1" thickBot="1">
      <c r="A56" s="211"/>
      <c r="B56" s="212"/>
      <c r="C56" s="213"/>
      <c r="D56" s="67" t="s">
        <v>44</v>
      </c>
      <c r="E56" s="68" t="s">
        <v>45</v>
      </c>
      <c r="F56" s="69" t="s">
        <v>46</v>
      </c>
      <c r="G56" s="67" t="s">
        <v>44</v>
      </c>
      <c r="H56" s="68" t="s">
        <v>45</v>
      </c>
      <c r="I56" s="69" t="s">
        <v>46</v>
      </c>
      <c r="J56" s="67" t="s">
        <v>44</v>
      </c>
      <c r="K56" s="68" t="s">
        <v>45</v>
      </c>
      <c r="L56" s="69" t="s">
        <v>46</v>
      </c>
      <c r="M56" s="79"/>
    </row>
    <row r="57" spans="1:15" s="29" customFormat="1" ht="27.9" customHeight="1" thickTop="1" thickBot="1">
      <c r="A57" s="310" t="s">
        <v>124</v>
      </c>
      <c r="B57" s="311"/>
      <c r="C57" s="93" t="s">
        <v>54</v>
      </c>
      <c r="D57" s="300" t="s">
        <v>50</v>
      </c>
      <c r="E57" s="278" t="s">
        <v>51</v>
      </c>
      <c r="F57" s="278" t="s">
        <v>52</v>
      </c>
      <c r="G57" s="276" t="s">
        <v>53</v>
      </c>
      <c r="H57" s="278"/>
      <c r="I57" s="298" t="s">
        <v>50</v>
      </c>
      <c r="J57" s="276" t="s">
        <v>51</v>
      </c>
      <c r="K57" s="278" t="s">
        <v>52</v>
      </c>
      <c r="L57" s="298" t="s">
        <v>53</v>
      </c>
      <c r="M57" s="275"/>
    </row>
    <row r="58" spans="1:15" s="29" customFormat="1" ht="15" customHeight="1" thickTop="1" thickBot="1">
      <c r="A58" s="86" t="s">
        <v>4</v>
      </c>
      <c r="B58" s="339" t="s">
        <v>125</v>
      </c>
      <c r="C58" s="340"/>
      <c r="D58" s="318"/>
      <c r="E58" s="319"/>
      <c r="F58" s="319"/>
      <c r="G58" s="320"/>
      <c r="H58" s="319"/>
      <c r="I58" s="321"/>
      <c r="J58" s="320"/>
      <c r="K58" s="319"/>
      <c r="L58" s="321"/>
      <c r="M58" s="275"/>
    </row>
    <row r="59" spans="1:15" s="29" customFormat="1" ht="66" customHeight="1" thickTop="1" thickBot="1">
      <c r="C59" s="39"/>
      <c r="D59" s="350" t="s">
        <v>14</v>
      </c>
      <c r="E59" s="350"/>
      <c r="F59" s="350"/>
      <c r="G59" s="350"/>
      <c r="H59" s="350"/>
      <c r="I59" s="350"/>
      <c r="J59" s="78"/>
      <c r="K59" s="207" t="s">
        <v>102</v>
      </c>
      <c r="L59" s="207"/>
      <c r="M59" s="28" t="s">
        <v>1</v>
      </c>
    </row>
    <row r="60" spans="1:15" ht="37" customHeight="1" thickTop="1" thickBot="1">
      <c r="A60" s="208" t="s">
        <v>126</v>
      </c>
      <c r="B60" s="209"/>
      <c r="C60" s="210"/>
      <c r="D60" s="289" t="s">
        <v>111</v>
      </c>
      <c r="E60" s="290"/>
      <c r="F60" s="291"/>
      <c r="G60" s="292" t="s">
        <v>145</v>
      </c>
      <c r="H60" s="290"/>
      <c r="I60" s="290"/>
      <c r="J60" s="376" t="s">
        <v>36</v>
      </c>
      <c r="K60" s="377"/>
      <c r="L60" s="378"/>
      <c r="M60" s="1"/>
      <c r="N60" s="9"/>
      <c r="O60" s="9"/>
    </row>
    <row r="61" spans="1:15" ht="25" customHeight="1" thickTop="1">
      <c r="A61" s="211"/>
      <c r="B61" s="212"/>
      <c r="C61" s="213"/>
      <c r="D61" s="295" t="s">
        <v>17</v>
      </c>
      <c r="E61" s="296"/>
      <c r="F61" s="296"/>
      <c r="G61" s="296"/>
      <c r="H61" s="296"/>
      <c r="I61" s="296"/>
      <c r="J61" s="373" t="s">
        <v>16</v>
      </c>
      <c r="K61" s="374"/>
      <c r="L61" s="375"/>
      <c r="M61" s="3" t="s">
        <v>2</v>
      </c>
      <c r="N61" s="10"/>
      <c r="O61" s="10"/>
    </row>
    <row r="62" spans="1:15" ht="13" customHeight="1" thickBot="1">
      <c r="A62" s="211"/>
      <c r="B62" s="212"/>
      <c r="C62" s="213"/>
      <c r="D62" s="67" t="s">
        <v>44</v>
      </c>
      <c r="E62" s="68" t="s">
        <v>45</v>
      </c>
      <c r="F62" s="69" t="s">
        <v>46</v>
      </c>
      <c r="G62" s="67" t="s">
        <v>44</v>
      </c>
      <c r="H62" s="68" t="s">
        <v>45</v>
      </c>
      <c r="I62" s="91" t="s">
        <v>46</v>
      </c>
      <c r="J62" s="148" t="s">
        <v>44</v>
      </c>
      <c r="K62" s="149" t="s">
        <v>45</v>
      </c>
      <c r="L62" s="150" t="s">
        <v>46</v>
      </c>
      <c r="M62" s="4"/>
    </row>
    <row r="63" spans="1:15" ht="27.75" customHeight="1" thickTop="1" thickBot="1">
      <c r="A63" s="368" t="s">
        <v>101</v>
      </c>
      <c r="B63" s="369"/>
      <c r="C63" s="57">
        <v>10</v>
      </c>
      <c r="D63" s="192">
        <f>IF($C$63&gt;249,"надішліть",IF($C$63=0,"зазначте",IF(N(SUM($M65:$M68))=0,"доступно",D65*N($M65)+D66*N($M66)+D67*N($M67)+D68*N($M68))))</f>
        <v>14280</v>
      </c>
      <c r="E63" s="230">
        <f>IF($C$63&gt;249,"запит",IF($C$63=0,"СУМАРНУ",IF(N(SUM($M65:$M68))=0,"від",E65*N($M65)+E66*N($M66)+E67*N($M67)+E68*N($M68))))</f>
        <v>21420</v>
      </c>
      <c r="F63" s="194">
        <f>IF($C$63&gt;249,"Вашому",IF($C$63=0,"кількість",IF(N(SUM($M65:$M68))=0,"",F65*N($M65)+F66*N($M66)+F67*N($M67)+F68*N($M68))))</f>
        <v>28560</v>
      </c>
      <c r="G63" s="240">
        <f>IF($C$63&gt;249,"Постача",IF($C$63=0,"кор-чів",IF(N(SUM($M65:$M68))=0,"5 ПК",G65*N($M65)+G66*N($M66)+G67*N($M67)+G68*N($M68))))</f>
        <v>9996</v>
      </c>
      <c r="H63" s="230">
        <f>IF($C$63&gt;249,"льнику",IF($C$63=0,"",IF(N(SUM($M65:$M68))=0,"",H65*N($M65)+H66*N($M66)+H67*N($M67)+H68*N($M68))))</f>
        <v>17564</v>
      </c>
      <c r="I63" s="205">
        <f>IF($C$63&gt;249,"надішліть",IF($C$63=0,"",IF(N(SUM($M65:$M68))=0,"",I65*N($M65)+I66*N($M66)+I67*N($M67)+I68*N($M68))))</f>
        <v>25418</v>
      </c>
      <c r="J63" s="251">
        <f>IF($C$63&gt;249,"Постача",IF($C$63=0,"",IF(N(SUM($M65:$M68))=0,"",J65*N($M65)+J66*N($M66)+J67*N($M67)+J68*N($M68))))</f>
        <v>8568</v>
      </c>
      <c r="K63" s="253">
        <f>IF($C$63&gt;249,"льнику",IF($C$63=0,"",IF(N(SUM($M65:$M68))=0,"",K65*N($M65)+K66*N($M66)+K67*N($M67)+K68*N($M68))))</f>
        <v>15637</v>
      </c>
      <c r="L63" s="249">
        <f>IF($C$63&gt;249,"надішліть",IF($C$63=0,"",IF(N(SUM($M65:$M68))=0,"",L65*N($M65)+L66*N($M66)+L67*N($M67)+L68*N($M68))))</f>
        <v>23134</v>
      </c>
      <c r="M63" s="322"/>
    </row>
    <row r="64" spans="1:15" ht="12.75" customHeight="1" thickTop="1">
      <c r="A64" s="50" t="s">
        <v>4</v>
      </c>
      <c r="B64" s="241" t="s">
        <v>18</v>
      </c>
      <c r="C64" s="242"/>
      <c r="D64" s="192"/>
      <c r="E64" s="230"/>
      <c r="F64" s="194"/>
      <c r="G64" s="240"/>
      <c r="H64" s="230"/>
      <c r="I64" s="205"/>
      <c r="J64" s="380"/>
      <c r="K64" s="381"/>
      <c r="L64" s="382"/>
      <c r="M64" s="322"/>
    </row>
    <row r="65" spans="1:13" ht="11.25" customHeight="1">
      <c r="A65" s="58" t="s">
        <v>5</v>
      </c>
      <c r="B65" s="37">
        <v>5</v>
      </c>
      <c r="C65" s="61">
        <v>10</v>
      </c>
      <c r="D65" s="128">
        <v>1428</v>
      </c>
      <c r="E65" s="129">
        <v>2142</v>
      </c>
      <c r="F65" s="130">
        <v>2856</v>
      </c>
      <c r="G65" s="132">
        <v>999.6</v>
      </c>
      <c r="H65" s="129">
        <v>1756.4</v>
      </c>
      <c r="I65" s="131">
        <v>2541.8000000000002</v>
      </c>
      <c r="J65" s="142">
        <v>856.8</v>
      </c>
      <c r="K65" s="143">
        <v>1563.7</v>
      </c>
      <c r="L65" s="144">
        <v>2313.4</v>
      </c>
      <c r="M65" s="6">
        <f>IF(AND($C$63&gt;=B65,$C$63&lt;=C65),$C$63,"")</f>
        <v>10</v>
      </c>
    </row>
    <row r="66" spans="1:13" ht="12">
      <c r="A66" s="58" t="s">
        <v>6</v>
      </c>
      <c r="B66" s="37">
        <v>11</v>
      </c>
      <c r="C66" s="61">
        <v>24</v>
      </c>
      <c r="D66" s="128">
        <v>1176</v>
      </c>
      <c r="E66" s="129">
        <v>1764</v>
      </c>
      <c r="F66" s="130">
        <v>2352</v>
      </c>
      <c r="G66" s="132">
        <v>823.2</v>
      </c>
      <c r="H66" s="129">
        <v>1446.5</v>
      </c>
      <c r="I66" s="131">
        <v>2093.3000000000002</v>
      </c>
      <c r="J66" s="142">
        <v>705.6</v>
      </c>
      <c r="K66" s="143">
        <v>1287.7</v>
      </c>
      <c r="L66" s="144">
        <v>1905.1</v>
      </c>
      <c r="M66" s="6" t="str">
        <f>IF(AND($C$63&gt;=B66,$C$63&lt;=C66),$C$63,"")</f>
        <v/>
      </c>
    </row>
    <row r="67" spans="1:13" ht="12">
      <c r="A67" s="58" t="s">
        <v>7</v>
      </c>
      <c r="B67" s="37">
        <v>25</v>
      </c>
      <c r="C67" s="61">
        <v>49</v>
      </c>
      <c r="D67" s="128">
        <v>819</v>
      </c>
      <c r="E67" s="129">
        <v>1228.5</v>
      </c>
      <c r="F67" s="130">
        <v>1638</v>
      </c>
      <c r="G67" s="132">
        <v>573.29999999999995</v>
      </c>
      <c r="H67" s="129">
        <v>1007.4</v>
      </c>
      <c r="I67" s="131">
        <v>1457.8</v>
      </c>
      <c r="J67" s="142">
        <v>491.4</v>
      </c>
      <c r="K67" s="143">
        <v>896.8</v>
      </c>
      <c r="L67" s="144">
        <v>1326.8</v>
      </c>
      <c r="M67" s="6" t="str">
        <f>IF(AND($C$63&gt;=B67,$C$63&lt;=C67),$C$63,"")</f>
        <v/>
      </c>
    </row>
    <row r="68" spans="1:13" ht="12.5" thickBot="1">
      <c r="A68" s="59" t="s">
        <v>8</v>
      </c>
      <c r="B68" s="60">
        <v>50</v>
      </c>
      <c r="C68" s="62">
        <v>99</v>
      </c>
      <c r="D68" s="119">
        <v>640.5</v>
      </c>
      <c r="E68" s="120">
        <v>960.8</v>
      </c>
      <c r="F68" s="121">
        <v>1281</v>
      </c>
      <c r="G68" s="123">
        <v>448.4</v>
      </c>
      <c r="H68" s="120">
        <v>787.8</v>
      </c>
      <c r="I68" s="122">
        <v>1140.0999999999999</v>
      </c>
      <c r="J68" s="145">
        <v>384.3</v>
      </c>
      <c r="K68" s="146">
        <v>701.4</v>
      </c>
      <c r="L68" s="147">
        <v>1037.5999999999999</v>
      </c>
      <c r="M68" s="6" t="str">
        <f>IF(AND($C$63&gt;=B68,$C$63&lt;=C68),$C$63,"")</f>
        <v/>
      </c>
    </row>
    <row r="69" spans="1:13" ht="13" hidden="1" thickTop="1">
      <c r="M69" s="6"/>
    </row>
    <row r="70" spans="1:13" ht="12.5" hidden="1">
      <c r="M70" s="6"/>
    </row>
    <row r="71" spans="1:13" ht="12.5" hidden="1">
      <c r="M71" s="6"/>
    </row>
    <row r="72" spans="1:13" ht="12.5" hidden="1">
      <c r="M72" s="6"/>
    </row>
    <row r="73" spans="1:13" ht="12.5" hidden="1">
      <c r="M73" s="6"/>
    </row>
    <row r="74" spans="1:13" ht="12.5" hidden="1">
      <c r="M74" s="6"/>
    </row>
    <row r="75" spans="1:13" ht="12.5" hidden="1">
      <c r="M75" s="6"/>
    </row>
    <row r="76" spans="1:13" ht="12.5" hidden="1">
      <c r="M76" s="6"/>
    </row>
    <row r="77" spans="1:13" ht="12.5" hidden="1">
      <c r="M77" s="6"/>
    </row>
    <row r="78" spans="1:13" ht="12.5" hidden="1">
      <c r="M78" s="6"/>
    </row>
    <row r="79" spans="1:13" ht="12.5" hidden="1">
      <c r="M79" s="6"/>
    </row>
    <row r="80" spans="1:13" ht="12.5" hidden="1">
      <c r="M80" s="6"/>
    </row>
    <row r="81" spans="13:13" ht="12.5" hidden="1">
      <c r="M81" s="6"/>
    </row>
    <row r="82" spans="13:13" ht="12.5" hidden="1">
      <c r="M82" s="6"/>
    </row>
    <row r="83" spans="13:13" ht="12.5" hidden="1">
      <c r="M83" s="6"/>
    </row>
    <row r="84" spans="13:13" ht="12.5" hidden="1">
      <c r="M84" s="6"/>
    </row>
    <row r="85" spans="13:13" ht="12.5" hidden="1">
      <c r="M85" s="6"/>
    </row>
    <row r="86" spans="13:13" ht="12.5" hidden="1">
      <c r="M86" s="6"/>
    </row>
    <row r="87" spans="13:13" ht="12.5" hidden="1">
      <c r="M87" s="6"/>
    </row>
    <row r="88" spans="13:13" ht="12.5" hidden="1">
      <c r="M88" s="6"/>
    </row>
    <row r="89" spans="13:13" ht="12.5" hidden="1">
      <c r="M89" s="6"/>
    </row>
    <row r="90" spans="13:13" ht="12.5" hidden="1">
      <c r="M90" s="6"/>
    </row>
    <row r="91" spans="13:13" ht="12.5" hidden="1">
      <c r="M91" s="6"/>
    </row>
    <row r="92" spans="13:13" ht="12.5" hidden="1">
      <c r="M92" s="6"/>
    </row>
    <row r="93" spans="13:13" ht="12.5" hidden="1">
      <c r="M93" s="6"/>
    </row>
    <row r="94" spans="13:13" ht="12.5" hidden="1">
      <c r="M94" s="6"/>
    </row>
    <row r="95" spans="13:13" ht="12.5" hidden="1">
      <c r="M95" s="6"/>
    </row>
    <row r="96" spans="13:13" ht="12.5" hidden="1">
      <c r="M96" s="6"/>
    </row>
    <row r="97" spans="13:13" ht="12.5" hidden="1">
      <c r="M97" s="6"/>
    </row>
    <row r="98" spans="13:13" ht="12.5" hidden="1">
      <c r="M98" s="6"/>
    </row>
    <row r="99" spans="13:13" ht="12.5" hidden="1">
      <c r="M99" s="6"/>
    </row>
    <row r="100" spans="13:13" ht="12.5" hidden="1">
      <c r="M100" s="6"/>
    </row>
    <row r="101" spans="13:13" ht="12.5" hidden="1">
      <c r="M101" s="6"/>
    </row>
    <row r="102" spans="13:13" ht="12.5" hidden="1">
      <c r="M102" s="6"/>
    </row>
    <row r="103" spans="13:13" ht="12.5" hidden="1">
      <c r="M103" s="6"/>
    </row>
    <row r="104" spans="13:13" ht="12.5" hidden="1">
      <c r="M104" s="6"/>
    </row>
    <row r="105" spans="13:13" ht="12.5" hidden="1">
      <c r="M105" s="6"/>
    </row>
    <row r="106" spans="13:13" ht="12.5" hidden="1">
      <c r="M106" s="6"/>
    </row>
    <row r="107" spans="13:13" ht="12.5" hidden="1">
      <c r="M107" s="6"/>
    </row>
    <row r="108" spans="13:13" ht="12.5" hidden="1">
      <c r="M108" s="6"/>
    </row>
    <row r="109" spans="13:13" ht="12.5" hidden="1">
      <c r="M109" s="6"/>
    </row>
    <row r="110" spans="13:13" ht="12.5" hidden="1">
      <c r="M110" s="6"/>
    </row>
    <row r="111" spans="13:13" ht="12.5" hidden="1">
      <c r="M111" s="6"/>
    </row>
    <row r="112" spans="13:13" ht="12.5" hidden="1">
      <c r="M112" s="6"/>
    </row>
    <row r="113" spans="13:13" ht="12.5" hidden="1">
      <c r="M113" s="6"/>
    </row>
    <row r="114" spans="13:13" ht="12.5" hidden="1">
      <c r="M114" s="6"/>
    </row>
    <row r="115" spans="13:13" ht="12.5" hidden="1">
      <c r="M115" s="6"/>
    </row>
    <row r="116" spans="13:13" ht="12.5" hidden="1">
      <c r="M116" s="6"/>
    </row>
    <row r="117" spans="13:13" ht="12.5" hidden="1">
      <c r="M117" s="6"/>
    </row>
    <row r="118" spans="13:13" ht="12.5" hidden="1">
      <c r="M118" s="6"/>
    </row>
    <row r="119" spans="13:13" ht="12.5" hidden="1">
      <c r="M119" s="6"/>
    </row>
    <row r="120" spans="13:13" ht="12.5" hidden="1">
      <c r="M120" s="6"/>
    </row>
    <row r="121" spans="13:13" ht="12.5" hidden="1">
      <c r="M121" s="6"/>
    </row>
    <row r="122" spans="13:13" ht="12.5" hidden="1">
      <c r="M122" s="6"/>
    </row>
    <row r="123" spans="13:13" ht="12.5" hidden="1">
      <c r="M123" s="6"/>
    </row>
    <row r="124" spans="13:13" ht="12.5" hidden="1">
      <c r="M124" s="6"/>
    </row>
    <row r="125" spans="13:13" ht="12.5" hidden="1">
      <c r="M125" s="6"/>
    </row>
    <row r="126" spans="13:13" ht="12.5" hidden="1">
      <c r="M126" s="6"/>
    </row>
    <row r="127" spans="13:13" ht="12.5" hidden="1">
      <c r="M127" s="6"/>
    </row>
    <row r="128" spans="13:13" ht="12.5" hidden="1">
      <c r="M128" s="6"/>
    </row>
    <row r="129" spans="13:13" ht="12.5" hidden="1">
      <c r="M129" s="6"/>
    </row>
    <row r="130" spans="13:13" ht="12.5" hidden="1">
      <c r="M130" s="6"/>
    </row>
    <row r="131" spans="13:13" ht="12.5" hidden="1">
      <c r="M131" s="6"/>
    </row>
    <row r="132" spans="13:13" ht="12.5" hidden="1">
      <c r="M132" s="6"/>
    </row>
    <row r="133" spans="13:13" ht="12.5" hidden="1">
      <c r="M133" s="6"/>
    </row>
    <row r="134" spans="13:13" ht="12.5" hidden="1">
      <c r="M134" s="6"/>
    </row>
    <row r="135" spans="13:13" ht="12.5" hidden="1">
      <c r="M135" s="6"/>
    </row>
    <row r="136" spans="13:13" ht="12.5" hidden="1">
      <c r="M136" s="6"/>
    </row>
    <row r="137" spans="13:13" ht="12.5" hidden="1">
      <c r="M137" s="6"/>
    </row>
    <row r="138" spans="13:13" ht="12.5" hidden="1">
      <c r="M138" s="6"/>
    </row>
    <row r="139" spans="13:13" ht="12.5" hidden="1">
      <c r="M139" s="6"/>
    </row>
    <row r="140" spans="13:13" ht="12.5" hidden="1">
      <c r="M140" s="6"/>
    </row>
    <row r="141" spans="13:13" ht="12.5" hidden="1">
      <c r="M141" s="6"/>
    </row>
    <row r="142" spans="13:13" ht="12.5" hidden="1">
      <c r="M142" s="6"/>
    </row>
    <row r="143" spans="13:13" ht="12.5" hidden="1">
      <c r="M143" s="6"/>
    </row>
    <row r="144" spans="13:13" ht="12.5" hidden="1">
      <c r="M144" s="6"/>
    </row>
    <row r="145" spans="13:13" ht="12.5" hidden="1">
      <c r="M145" s="6"/>
    </row>
    <row r="146" spans="13:13" ht="12.5" hidden="1">
      <c r="M146" s="6"/>
    </row>
    <row r="147" spans="13:13" ht="12.5" hidden="1">
      <c r="M147" s="6"/>
    </row>
    <row r="148" spans="13:13" ht="12.5" hidden="1">
      <c r="M148" s="6"/>
    </row>
    <row r="149" spans="13:13" ht="12.5" hidden="1">
      <c r="M149" s="6"/>
    </row>
    <row r="150" spans="13:13" ht="12.5" hidden="1">
      <c r="M150" s="6"/>
    </row>
    <row r="151" spans="13:13" ht="12.5" hidden="1">
      <c r="M151" s="6"/>
    </row>
    <row r="152" spans="13:13" ht="12.5" hidden="1">
      <c r="M152" s="6"/>
    </row>
    <row r="153" spans="13:13" ht="12.5" hidden="1">
      <c r="M153" s="6"/>
    </row>
    <row r="154" spans="13:13" ht="12.5" hidden="1">
      <c r="M154" s="6"/>
    </row>
    <row r="155" spans="13:13" ht="12.5" hidden="1">
      <c r="M155" s="6"/>
    </row>
    <row r="156" spans="13:13" ht="12.5" hidden="1">
      <c r="M156" s="6"/>
    </row>
    <row r="157" spans="13:13" ht="12.5" hidden="1">
      <c r="M157" s="6"/>
    </row>
    <row r="158" spans="13:13" ht="12.5" hidden="1">
      <c r="M158" s="6"/>
    </row>
    <row r="159" spans="13:13" ht="12.5" hidden="1">
      <c r="M159" s="6"/>
    </row>
    <row r="160" spans="13:13" ht="12.5" hidden="1">
      <c r="M160" s="6"/>
    </row>
    <row r="161" spans="13:13" ht="12.5" hidden="1">
      <c r="M161" s="6"/>
    </row>
    <row r="162" spans="13:13" ht="12.5" hidden="1">
      <c r="M162" s="6"/>
    </row>
    <row r="163" spans="13:13" ht="12.5" hidden="1">
      <c r="M163" s="6"/>
    </row>
    <row r="164" spans="13:13" ht="12.5" hidden="1">
      <c r="M164" s="6"/>
    </row>
    <row r="165" spans="13:13" ht="12.5" hidden="1">
      <c r="M165" s="6"/>
    </row>
    <row r="166" spans="13:13" ht="12.5" hidden="1">
      <c r="M166" s="6"/>
    </row>
    <row r="167" spans="13:13" ht="12.5" hidden="1">
      <c r="M167" s="6"/>
    </row>
    <row r="168" spans="13:13" ht="12.5" hidden="1">
      <c r="M168" s="6"/>
    </row>
    <row r="169" spans="13:13" ht="12.5" hidden="1">
      <c r="M169" s="6"/>
    </row>
    <row r="170" spans="13:13" ht="12.5" hidden="1">
      <c r="M170" s="6"/>
    </row>
    <row r="171" spans="13:13" ht="12.5" hidden="1">
      <c r="M171" s="6"/>
    </row>
    <row r="172" spans="13:13" ht="12.5" hidden="1">
      <c r="M172" s="6"/>
    </row>
    <row r="173" spans="13:13" ht="12.5" hidden="1">
      <c r="M173" s="6"/>
    </row>
    <row r="174" spans="13:13" ht="12.5" hidden="1">
      <c r="M174" s="6"/>
    </row>
    <row r="175" spans="13:13" ht="12.5" hidden="1">
      <c r="M175" s="6"/>
    </row>
    <row r="176" spans="13:13" ht="12.5" hidden="1">
      <c r="M176" s="6"/>
    </row>
    <row r="177" spans="13:13" ht="12.5" hidden="1">
      <c r="M177" s="6"/>
    </row>
    <row r="178" spans="13:13" ht="12.5" hidden="1">
      <c r="M178" s="6"/>
    </row>
    <row r="179" spans="13:13" ht="12.5" hidden="1">
      <c r="M179" s="6"/>
    </row>
    <row r="180" spans="13:13" ht="12.5" hidden="1">
      <c r="M180" s="6"/>
    </row>
    <row r="181" spans="13:13" ht="12.5" hidden="1">
      <c r="M181" s="6"/>
    </row>
    <row r="182" spans="13:13" ht="12.75" hidden="1" customHeight="1">
      <c r="M182" s="5"/>
    </row>
    <row r="183" spans="13:13" ht="12.75" hidden="1" customHeight="1">
      <c r="M183" s="5"/>
    </row>
    <row r="184" spans="13:13" ht="12.75" hidden="1" customHeight="1">
      <c r="M184" s="5"/>
    </row>
    <row r="185" spans="13:13" ht="12.75" hidden="1" customHeight="1">
      <c r="M185" s="5"/>
    </row>
    <row r="186" spans="13:13" ht="12.75" hidden="1" customHeight="1">
      <c r="M186" s="5"/>
    </row>
    <row r="187" spans="13:13" ht="12.75" hidden="1" customHeight="1">
      <c r="M187" s="5"/>
    </row>
    <row r="188" spans="13:13" ht="12.75" hidden="1" customHeight="1">
      <c r="M188" s="5"/>
    </row>
    <row r="189" spans="13:13" ht="12.75" hidden="1" customHeight="1">
      <c r="M189" s="5"/>
    </row>
    <row r="190" spans="13:13" ht="12.75" hidden="1" customHeight="1">
      <c r="M190" s="5"/>
    </row>
    <row r="191" spans="13:13" ht="12.75" hidden="1" customHeight="1">
      <c r="M191" s="5"/>
    </row>
    <row r="192" spans="13:13" ht="12.75" hidden="1" customHeight="1">
      <c r="M192" s="5"/>
    </row>
    <row r="193" spans="1:13" ht="12.75" hidden="1" customHeight="1">
      <c r="M193" s="5"/>
    </row>
    <row r="194" spans="1:13" ht="12.75" hidden="1" customHeight="1">
      <c r="M194" s="5"/>
    </row>
    <row r="195" spans="1:13" ht="12.75" hidden="1" customHeight="1">
      <c r="M195" s="5"/>
    </row>
    <row r="196" spans="1:13" ht="12.75" hidden="1" customHeight="1">
      <c r="M196" s="5"/>
    </row>
    <row r="197" spans="1:13" ht="12.75" hidden="1" customHeight="1">
      <c r="M197" s="5"/>
    </row>
    <row r="198" spans="1:13" ht="12.75" hidden="1" customHeight="1">
      <c r="M198" s="5"/>
    </row>
    <row r="199" spans="1:13" ht="12.75" hidden="1" customHeight="1">
      <c r="M199" s="5"/>
    </row>
    <row r="200" spans="1:13" s="29" customFormat="1" ht="66" customHeight="1" thickTop="1" thickBot="1">
      <c r="C200" s="39"/>
      <c r="D200" s="393" t="s">
        <v>63</v>
      </c>
      <c r="E200" s="393"/>
      <c r="F200" s="393"/>
      <c r="G200" s="393"/>
      <c r="H200" s="207" t="s">
        <v>102</v>
      </c>
      <c r="I200" s="207"/>
      <c r="J200" s="28" t="s">
        <v>1</v>
      </c>
    </row>
    <row r="201" spans="1:13" ht="37" customHeight="1" thickTop="1" thickBot="1">
      <c r="A201" s="324" t="s">
        <v>61</v>
      </c>
      <c r="B201" s="325"/>
      <c r="C201" s="326"/>
      <c r="D201" s="328" t="s">
        <v>111</v>
      </c>
      <c r="E201" s="329"/>
      <c r="F201" s="330"/>
      <c r="G201" s="328" t="s">
        <v>36</v>
      </c>
      <c r="H201" s="329"/>
      <c r="I201" s="330"/>
      <c r="J201" s="1"/>
      <c r="K201" s="9"/>
      <c r="L201" s="9"/>
      <c r="M201" s="2"/>
    </row>
    <row r="202" spans="1:13" ht="25" customHeight="1" thickTop="1">
      <c r="A202" s="327"/>
      <c r="B202" s="212"/>
      <c r="C202" s="213"/>
      <c r="D202" s="295" t="s">
        <v>17</v>
      </c>
      <c r="E202" s="296"/>
      <c r="F202" s="296"/>
      <c r="G202" s="302" t="s">
        <v>16</v>
      </c>
      <c r="H202" s="303"/>
      <c r="I202" s="304"/>
      <c r="J202" s="3" t="s">
        <v>2</v>
      </c>
      <c r="K202" s="10"/>
      <c r="L202" s="10"/>
      <c r="M202" s="2"/>
    </row>
    <row r="203" spans="1:13" ht="13" customHeight="1" thickBot="1">
      <c r="A203" s="327"/>
      <c r="B203" s="212"/>
      <c r="C203" s="213"/>
      <c r="D203" s="67" t="s">
        <v>44</v>
      </c>
      <c r="E203" s="68" t="s">
        <v>45</v>
      </c>
      <c r="F203" s="69" t="s">
        <v>46</v>
      </c>
      <c r="G203" s="67" t="s">
        <v>44</v>
      </c>
      <c r="H203" s="68" t="s">
        <v>45</v>
      </c>
      <c r="I203" s="69" t="s">
        <v>46</v>
      </c>
      <c r="J203" s="4"/>
      <c r="M203" s="2"/>
    </row>
    <row r="204" spans="1:13" ht="27.75" customHeight="1" thickTop="1" thickBot="1">
      <c r="A204" s="195" t="s">
        <v>101</v>
      </c>
      <c r="B204" s="196"/>
      <c r="C204" s="57">
        <v>10</v>
      </c>
      <c r="D204" s="192">
        <f>IF($C$204&gt;99,"надішліть",IF($C$204=0,"зазначте",IF(N(SUM($J206:$J209))=0,"від 5-ти",D206*N($J206)+D207*N($J207)+D208*N($J208)+D209*N($J209))))</f>
        <v>12500.4</v>
      </c>
      <c r="E204" s="230">
        <f>IF($C$204&gt;99,"запит",IF($C$204=0,"СУМАРНУ",IF(N(SUM($J206:$J209))=0,"кор-чів",E206*N($J206)+E207*N($J207)+E208*N($J208)+E209*N($J209))))</f>
        <v>18750</v>
      </c>
      <c r="F204" s="194">
        <f>IF($C$204&gt;99,"Вашому",IF($C$204=0,"кількість",IF(N(SUM($J206:$J209))=0,"",F206*N($J206)+F207*N($J207)+F208*N($J208)+F209*N($J209))))</f>
        <v>25000.799999999999</v>
      </c>
      <c r="G204" s="240">
        <f>IF($C$204&gt;99,"Постач",IF($C$204=0,"",IF(N(SUM($J206:$J209))=0,"від 5-ти",G206*N($J206)+G207*N($J207)+G208*N($J208)+G209*N($J209))))</f>
        <v>7335</v>
      </c>
      <c r="H204" s="230">
        <f>IF($C$204&gt;99,"альнику",IF($C$204=0,"кор-чів",IF(N(SUM($J206:$J209))=0,"кор-чів",H206*N($J206)+H207*N($J207)+H208*N($J208)+H209*N($J209))))</f>
        <v>11002</v>
      </c>
      <c r="I204" s="194">
        <f>IF($C$204&gt;99,"надішліть",IF($C$63=0,"мають",IF(N(SUM($J206:$J209))=0,"",I206*N($J206)+I207*N($J207)+I208*N($J208)+I209*N($J209))))</f>
        <v>15403</v>
      </c>
      <c r="J204" s="322"/>
      <c r="M204" s="2"/>
    </row>
    <row r="205" spans="1:13" ht="12.75" customHeight="1" thickTop="1">
      <c r="A205" s="73" t="s">
        <v>4</v>
      </c>
      <c r="B205" s="241" t="s">
        <v>18</v>
      </c>
      <c r="C205" s="242"/>
      <c r="D205" s="192"/>
      <c r="E205" s="230"/>
      <c r="F205" s="194"/>
      <c r="G205" s="240"/>
      <c r="H205" s="230"/>
      <c r="I205" s="194"/>
      <c r="J205" s="322"/>
      <c r="M205" s="2"/>
    </row>
    <row r="206" spans="1:13" ht="11.25" customHeight="1">
      <c r="A206" s="74" t="s">
        <v>5</v>
      </c>
      <c r="B206" s="37">
        <v>5</v>
      </c>
      <c r="C206" s="61">
        <v>10</v>
      </c>
      <c r="D206" s="132">
        <v>1250.04</v>
      </c>
      <c r="E206" s="129">
        <v>1875</v>
      </c>
      <c r="F206" s="130">
        <v>2500.08</v>
      </c>
      <c r="G206" s="128">
        <v>733.5</v>
      </c>
      <c r="H206" s="129">
        <v>1100.2</v>
      </c>
      <c r="I206" s="130">
        <v>1540.3</v>
      </c>
      <c r="J206" s="90">
        <f>IF(AND($C$204&gt;=B206,$C$204&lt;=C206),$C$204,"")</f>
        <v>10</v>
      </c>
      <c r="M206" s="2"/>
    </row>
    <row r="207" spans="1:13" ht="12">
      <c r="A207" s="74" t="s">
        <v>6</v>
      </c>
      <c r="B207" s="37">
        <v>11</v>
      </c>
      <c r="C207" s="61">
        <v>25</v>
      </c>
      <c r="D207" s="132">
        <v>1062.5999999999999</v>
      </c>
      <c r="E207" s="129">
        <v>1593.8400000000001</v>
      </c>
      <c r="F207" s="130">
        <v>2125.08</v>
      </c>
      <c r="G207" s="128">
        <v>715.1</v>
      </c>
      <c r="H207" s="129">
        <v>1072.7</v>
      </c>
      <c r="I207" s="130">
        <v>1501.8</v>
      </c>
      <c r="J207" s="90" t="str">
        <f>IF(AND($C$204&gt;=B207,$C$204&lt;=C207),$C$204,"")</f>
        <v/>
      </c>
      <c r="M207" s="2"/>
    </row>
    <row r="208" spans="1:13" ht="12">
      <c r="A208" s="74" t="s">
        <v>7</v>
      </c>
      <c r="B208" s="37">
        <v>26</v>
      </c>
      <c r="C208" s="61">
        <v>49</v>
      </c>
      <c r="D208" s="132">
        <v>937.56000000000006</v>
      </c>
      <c r="E208" s="129">
        <v>1406.28</v>
      </c>
      <c r="F208" s="130">
        <v>1875</v>
      </c>
      <c r="G208" s="128">
        <v>696.9</v>
      </c>
      <c r="H208" s="129">
        <v>1045.2</v>
      </c>
      <c r="I208" s="130">
        <v>1463.3</v>
      </c>
      <c r="J208" s="90" t="str">
        <f>IF(AND($C$204&gt;=B208,$C$204&lt;=C208),$C$204,"")</f>
        <v/>
      </c>
      <c r="M208" s="2"/>
    </row>
    <row r="209" spans="1:13" ht="12.5" thickBot="1">
      <c r="A209" s="75" t="s">
        <v>8</v>
      </c>
      <c r="B209" s="76">
        <v>50</v>
      </c>
      <c r="C209" s="77">
        <v>99</v>
      </c>
      <c r="D209" s="124">
        <v>875.04</v>
      </c>
      <c r="E209" s="125">
        <v>1312.56</v>
      </c>
      <c r="F209" s="126">
        <v>1750.08</v>
      </c>
      <c r="G209" s="127">
        <v>660.1</v>
      </c>
      <c r="H209" s="125">
        <v>990.2</v>
      </c>
      <c r="I209" s="126">
        <v>1386.3</v>
      </c>
      <c r="J209" s="90" t="str">
        <f>IF(AND($C$204&gt;=B209,$C$204&lt;=C209),$C$204,"")</f>
        <v/>
      </c>
      <c r="M209" s="2"/>
    </row>
    <row r="210" spans="1:13" s="29" customFormat="1" ht="66" customHeight="1" thickTop="1" thickBot="1">
      <c r="C210" s="39"/>
      <c r="D210" s="350" t="s">
        <v>64</v>
      </c>
      <c r="E210" s="350"/>
      <c r="F210" s="350"/>
      <c r="G210" s="350"/>
      <c r="H210" s="207" t="s">
        <v>102</v>
      </c>
      <c r="I210" s="207"/>
      <c r="J210" s="28" t="s">
        <v>1</v>
      </c>
    </row>
    <row r="211" spans="1:13" ht="37" customHeight="1" thickTop="1" thickBot="1">
      <c r="A211" s="281" t="s">
        <v>66</v>
      </c>
      <c r="B211" s="282"/>
      <c r="C211" s="370"/>
      <c r="D211" s="289" t="s">
        <v>111</v>
      </c>
      <c r="E211" s="290"/>
      <c r="F211" s="291"/>
      <c r="G211" s="289" t="s">
        <v>36</v>
      </c>
      <c r="H211" s="290"/>
      <c r="I211" s="291"/>
      <c r="J211" s="1"/>
      <c r="K211" s="9"/>
      <c r="L211" s="9"/>
      <c r="M211" s="2"/>
    </row>
    <row r="212" spans="1:13" s="89" customFormat="1" ht="25" customHeight="1" thickTop="1">
      <c r="A212" s="283"/>
      <c r="B212" s="284"/>
      <c r="C212" s="285"/>
      <c r="D212" s="384" t="s">
        <v>17</v>
      </c>
      <c r="E212" s="385"/>
      <c r="F212" s="386"/>
      <c r="G212" s="387" t="s">
        <v>16</v>
      </c>
      <c r="H212" s="388"/>
      <c r="I212" s="389"/>
      <c r="J212" s="87" t="s">
        <v>2</v>
      </c>
      <c r="K212" s="88"/>
      <c r="L212" s="88"/>
    </row>
    <row r="213" spans="1:13" ht="13" customHeight="1" thickBot="1">
      <c r="A213" s="283"/>
      <c r="B213" s="284"/>
      <c r="C213" s="285"/>
      <c r="D213" s="67" t="s">
        <v>44</v>
      </c>
      <c r="E213" s="68" t="s">
        <v>45</v>
      </c>
      <c r="F213" s="69" t="s">
        <v>46</v>
      </c>
      <c r="G213" s="67" t="s">
        <v>44</v>
      </c>
      <c r="H213" s="68" t="s">
        <v>45</v>
      </c>
      <c r="I213" s="69" t="s">
        <v>46</v>
      </c>
      <c r="J213" s="4"/>
      <c r="M213" s="2"/>
    </row>
    <row r="214" spans="1:13" ht="27.75" customHeight="1" thickTop="1" thickBot="1">
      <c r="A214" s="310" t="s">
        <v>124</v>
      </c>
      <c r="B214" s="311"/>
      <c r="C214" s="57">
        <v>26</v>
      </c>
      <c r="D214" s="365">
        <f>IF($C$214&gt;99,"надішліть",IF($C$214=0,"зазначте",IF(N(SUM($J216:$J219))=0,"від 5-ти",D216*N($J216)+D217*N($J217)+D218*N($J218)+D219*N($J219))))</f>
        <v>21236.799999999999</v>
      </c>
      <c r="E214" s="366">
        <f>IF($C$214&gt;99,"запит",IF($C$214=0,"СУМАРНУ",IF(N(SUM($J216:$J219))=0,"кор-чів",E216*N($J216)+E217*N($J217)+E218*N($J218)+E219*N($J219))))</f>
        <v>31855.200000000001</v>
      </c>
      <c r="F214" s="367">
        <f>IF($C$214&gt;99,"Вашому",IF($C$214=0,"кількість",IF(N(SUM($J216:$J219))=0,"",F216*N($J216)+F217*N($J217)+F218*N($J218)+F219*N($J219))))</f>
        <v>42471</v>
      </c>
      <c r="G214" s="365">
        <f>IF($C$214&gt;99,"Постач",IF($C$214=0,"кор-вачів",IF(N(SUM($J216:$J219))=0,"від 5-ти",G216*N($J216)+G217*N($J217)+G218*N($J218)+G219*N($J219))))</f>
        <v>12742.6</v>
      </c>
      <c r="H214" s="366">
        <f>IF($C$214&gt;99,"альнику",IF($C$214=0,"",IF(N(SUM($J216:$J219))=0,"кор-чів",H216*N($J216)+H217*N($J217)+H218*N($J218)+H219*N($J219))))</f>
        <v>23254.399999999998</v>
      </c>
      <c r="I214" s="367">
        <f>IF($C$214&gt;99,"надішліть",IF($C$214=0,"",IF(N(SUM($J216:$J219))=0,"",I216*N($J216)+I217*N($J217)+I218*N($J218)+I219*N($J219))))</f>
        <v>34403.200000000004</v>
      </c>
      <c r="J214" s="383"/>
      <c r="M214" s="2"/>
    </row>
    <row r="215" spans="1:13" ht="12.75" customHeight="1" thickTop="1">
      <c r="A215" s="50" t="s">
        <v>4</v>
      </c>
      <c r="B215" s="293" t="s">
        <v>125</v>
      </c>
      <c r="C215" s="294"/>
      <c r="D215" s="239"/>
      <c r="E215" s="229"/>
      <c r="F215" s="193"/>
      <c r="G215" s="239"/>
      <c r="H215" s="229"/>
      <c r="I215" s="193"/>
      <c r="J215" s="383"/>
      <c r="M215" s="2"/>
    </row>
    <row r="216" spans="1:13" ht="11.25" customHeight="1">
      <c r="A216" s="58" t="s">
        <v>5</v>
      </c>
      <c r="B216" s="37">
        <v>5</v>
      </c>
      <c r="C216" s="61">
        <v>10</v>
      </c>
      <c r="D216" s="128">
        <v>1089</v>
      </c>
      <c r="E216" s="129">
        <v>1633.5</v>
      </c>
      <c r="F216" s="130">
        <v>2178</v>
      </c>
      <c r="G216" s="132">
        <v>653.4</v>
      </c>
      <c r="H216" s="129">
        <v>1192.5</v>
      </c>
      <c r="I216" s="130">
        <v>1764.2</v>
      </c>
      <c r="J216" s="90" t="str">
        <f>IF(AND($C$214&gt;=B216,$C$214&lt;=C216),$C$214,"")</f>
        <v/>
      </c>
      <c r="M216" s="2"/>
    </row>
    <row r="217" spans="1:13" ht="12">
      <c r="A217" s="58" t="s">
        <v>6</v>
      </c>
      <c r="B217" s="37">
        <v>11</v>
      </c>
      <c r="C217" s="61">
        <v>25</v>
      </c>
      <c r="D217" s="128">
        <v>925.7</v>
      </c>
      <c r="E217" s="129">
        <v>1388.5</v>
      </c>
      <c r="F217" s="130">
        <v>1851.3</v>
      </c>
      <c r="G217" s="132">
        <v>555.4</v>
      </c>
      <c r="H217" s="129">
        <v>1013.7</v>
      </c>
      <c r="I217" s="130">
        <v>1499.5</v>
      </c>
      <c r="J217" s="90" t="str">
        <f>IF(AND($C$214&gt;=B217,$C$214&lt;=C217),$C$214,"")</f>
        <v/>
      </c>
      <c r="M217" s="2"/>
    </row>
    <row r="218" spans="1:13" ht="12">
      <c r="A218" s="58" t="s">
        <v>7</v>
      </c>
      <c r="B218" s="37">
        <v>26</v>
      </c>
      <c r="C218" s="61">
        <v>49</v>
      </c>
      <c r="D218" s="128">
        <v>816.8</v>
      </c>
      <c r="E218" s="129">
        <v>1225.2</v>
      </c>
      <c r="F218" s="130">
        <v>1633.5</v>
      </c>
      <c r="G218" s="132">
        <v>490.1</v>
      </c>
      <c r="H218" s="129">
        <v>894.4</v>
      </c>
      <c r="I218" s="130">
        <v>1323.2</v>
      </c>
      <c r="J218" s="90">
        <f>IF(AND($C$214&gt;=B218,$C$214&lt;=C218),$C$214,"")</f>
        <v>26</v>
      </c>
      <c r="M218" s="2"/>
    </row>
    <row r="219" spans="1:13" ht="12.5" thickBot="1">
      <c r="A219" s="59" t="s">
        <v>8</v>
      </c>
      <c r="B219" s="60">
        <v>50</v>
      </c>
      <c r="C219" s="62">
        <v>99</v>
      </c>
      <c r="D219" s="119">
        <v>762.3</v>
      </c>
      <c r="E219" s="120">
        <v>1143.5</v>
      </c>
      <c r="F219" s="121">
        <v>1524.6</v>
      </c>
      <c r="G219" s="123">
        <v>457.4</v>
      </c>
      <c r="H219" s="120">
        <v>834.7</v>
      </c>
      <c r="I219" s="121">
        <v>1235</v>
      </c>
      <c r="J219" s="90" t="str">
        <f>IF(AND($C$214&gt;=B219,$C$214&lt;=C219),$C$214,"")</f>
        <v/>
      </c>
      <c r="M219" s="2"/>
    </row>
    <row r="220" spans="1:13" s="16" customFormat="1" ht="13" hidden="1" thickTop="1">
      <c r="A220" s="379"/>
      <c r="B220" s="379"/>
      <c r="C220" s="379"/>
      <c r="D220" s="379"/>
      <c r="E220" s="379"/>
      <c r="F220" s="379"/>
      <c r="G220" s="379"/>
      <c r="H220" s="379"/>
      <c r="I220" s="379"/>
      <c r="J220" s="17"/>
    </row>
  </sheetData>
  <sheetProtection algorithmName="SHA-512" hashValue="bI+Q5CEp8xfxvmUK6mLdZJvMUauNTviYhoKT7ea+GFmaguyJBzIRTr+Vi1+jCXsnbJmyHkUI2luGwX3xRqpj2w==" saltValue="vg0BB6DVsmmdz4YMN83aBQ==" spinCount="100000" sheet="1" objects="1" scenarios="1"/>
  <mergeCells count="113">
    <mergeCell ref="M57:M58"/>
    <mergeCell ref="B58:C58"/>
    <mergeCell ref="H57:H58"/>
    <mergeCell ref="I57:I58"/>
    <mergeCell ref="J57:J58"/>
    <mergeCell ref="K57:K58"/>
    <mergeCell ref="L57:L58"/>
    <mergeCell ref="A57:B57"/>
    <mergeCell ref="D57:D58"/>
    <mergeCell ref="E57:E58"/>
    <mergeCell ref="F57:F58"/>
    <mergeCell ref="G57:G58"/>
    <mergeCell ref="M46:M47"/>
    <mergeCell ref="B47:C47"/>
    <mergeCell ref="K52:L53"/>
    <mergeCell ref="D53:I53"/>
    <mergeCell ref="A54:C56"/>
    <mergeCell ref="D54:F54"/>
    <mergeCell ref="G54:I54"/>
    <mergeCell ref="J54:L54"/>
    <mergeCell ref="D55:I55"/>
    <mergeCell ref="J55:L55"/>
    <mergeCell ref="H46:H47"/>
    <mergeCell ref="I46:I47"/>
    <mergeCell ref="J46:J47"/>
    <mergeCell ref="K46:K47"/>
    <mergeCell ref="L46:L47"/>
    <mergeCell ref="A46:B46"/>
    <mergeCell ref="D46:D47"/>
    <mergeCell ref="E46:E47"/>
    <mergeCell ref="F46:F47"/>
    <mergeCell ref="G46:G47"/>
    <mergeCell ref="D42:I42"/>
    <mergeCell ref="K42:L42"/>
    <mergeCell ref="A43:C45"/>
    <mergeCell ref="D43:F43"/>
    <mergeCell ref="G43:I43"/>
    <mergeCell ref="J43:L43"/>
    <mergeCell ref="D44:I44"/>
    <mergeCell ref="J44:L44"/>
    <mergeCell ref="J15:J16"/>
    <mergeCell ref="K15:K16"/>
    <mergeCell ref="L15:L16"/>
    <mergeCell ref="M15:M16"/>
    <mergeCell ref="B16:C16"/>
    <mergeCell ref="J204:J205"/>
    <mergeCell ref="D11:I11"/>
    <mergeCell ref="K11:L11"/>
    <mergeCell ref="A12:C14"/>
    <mergeCell ref="D12:F12"/>
    <mergeCell ref="G12:I12"/>
    <mergeCell ref="J12:L12"/>
    <mergeCell ref="D13:I13"/>
    <mergeCell ref="J13:L13"/>
    <mergeCell ref="A15:B15"/>
    <mergeCell ref="D15:D16"/>
    <mergeCell ref="E15:E16"/>
    <mergeCell ref="F15:F16"/>
    <mergeCell ref="G15:G16"/>
    <mergeCell ref="H15:H16"/>
    <mergeCell ref="I15:I16"/>
    <mergeCell ref="A204:B204"/>
    <mergeCell ref="D204:D205"/>
    <mergeCell ref="E204:E205"/>
    <mergeCell ref="D200:G200"/>
    <mergeCell ref="H200:I200"/>
    <mergeCell ref="A201:C203"/>
    <mergeCell ref="I204:I205"/>
    <mergeCell ref="J214:J215"/>
    <mergeCell ref="B215:C215"/>
    <mergeCell ref="D210:G210"/>
    <mergeCell ref="H210:I210"/>
    <mergeCell ref="A211:C213"/>
    <mergeCell ref="D211:F211"/>
    <mergeCell ref="G211:I211"/>
    <mergeCell ref="D212:F212"/>
    <mergeCell ref="G212:I212"/>
    <mergeCell ref="M63:M64"/>
    <mergeCell ref="B64:C64"/>
    <mergeCell ref="A63:B63"/>
    <mergeCell ref="D63:D64"/>
    <mergeCell ref="E63:E64"/>
    <mergeCell ref="F63:F64"/>
    <mergeCell ref="J63:J64"/>
    <mergeCell ref="K63:K64"/>
    <mergeCell ref="L63:L64"/>
    <mergeCell ref="G63:G64"/>
    <mergeCell ref="H63:H64"/>
    <mergeCell ref="I63:I64"/>
    <mergeCell ref="K59:L59"/>
    <mergeCell ref="A60:C62"/>
    <mergeCell ref="J61:L61"/>
    <mergeCell ref="D60:F60"/>
    <mergeCell ref="G60:I60"/>
    <mergeCell ref="J60:L60"/>
    <mergeCell ref="D61:I61"/>
    <mergeCell ref="D59:I59"/>
    <mergeCell ref="A220:I220"/>
    <mergeCell ref="A214:B214"/>
    <mergeCell ref="D214:D215"/>
    <mergeCell ref="E214:E215"/>
    <mergeCell ref="F214:F215"/>
    <mergeCell ref="G214:G215"/>
    <mergeCell ref="H214:H215"/>
    <mergeCell ref="I214:I215"/>
    <mergeCell ref="D201:F201"/>
    <mergeCell ref="G201:I201"/>
    <mergeCell ref="D202:F202"/>
    <mergeCell ref="G202:I202"/>
    <mergeCell ref="B205:C205"/>
    <mergeCell ref="F204:F205"/>
    <mergeCell ref="G204:G205"/>
    <mergeCell ref="H204:H205"/>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Головна</vt:lpstr>
      <vt:lpstr>Навігатор</vt:lpstr>
      <vt:lpstr>Рішення для дому</vt:lpstr>
      <vt:lpstr>ESET PROTECT</vt:lpstr>
      <vt:lpstr>ESET PROTECT CLOUD</vt:lpstr>
      <vt:lpstr>Одиничні продукти</vt:lpstr>
      <vt:lpstr>Файлові сервери</vt:lpstr>
      <vt:lpstr>Поштові сервери</vt:lpstr>
      <vt:lpstr>Додатковий захист</vt:lpstr>
      <vt:lpstr>ETA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 named</dc:creator>
  <cp:lastModifiedBy>User1</cp:lastModifiedBy>
  <dcterms:created xsi:type="dcterms:W3CDTF">2013-10-22T12:32:29Z</dcterms:created>
  <dcterms:modified xsi:type="dcterms:W3CDTF">2022-02-16T09:55:28Z</dcterms:modified>
</cp:coreProperties>
</file>