
<file path=[Content_Types].xml><?xml version="1.0" encoding="utf-8"?>
<Types xmlns="http://schemas.openxmlformats.org/package/2006/content-types">
  <Default ContentType="image/jpeg" Extension="jpg"/>
  <Default ContentType="application/xml" Extension="xml"/>
  <Default ContentType="image/png" Extension="png"/>
  <Default ContentType="application/vnd.openxmlformats-package.relationships+xml" Extension="rels"/>
  <Override ContentType="application/vnd.openxmlformats-officedocument.spreadsheetml.worksheet+xml" PartName="/xl/worksheets/sheet5.xml"/>
  <Override ContentType="application/vnd.openxmlformats-officedocument.spreadsheetml.worksheet+xml" PartName="/xl/worksheets/sheet4.xml"/>
  <Override ContentType="application/vnd.openxmlformats-officedocument.spreadsheetml.worksheet+xml" PartName="/xl/worksheets/sheet1.xml"/>
  <Override ContentType="application/vnd.openxmlformats-officedocument.spreadsheetml.worksheet+xml" PartName="/xl/worksheets/sheet2.xml"/>
  <Override ContentType="application/vnd.openxmlformats-officedocument.spreadsheetml.worksheet+xml" PartName="/xl/worksheets/sheet3.xml"/>
  <Override ContentType="application/vnd.openxmlformats-officedocument.spreadsheetml.worksheet+xml" PartName="/xl/worksheets/sheet6.xml"/>
  <Override ContentType="application/vnd.openxmlformats-officedocument.spreadsheetml.worksheet+xml" PartName="/xl/worksheets/sheet8.xml"/>
  <Override ContentType="application/vnd.openxmlformats-officedocument.spreadsheetml.worksheet+xml" PartName="/xl/worksheets/sheet7.xml"/>
  <Override ContentType="application/binary" PartName="/xl/metadata"/>
  <Override ContentType="application/vnd.openxmlformats-officedocument.spreadsheetml.sharedStrings+xml" PartName="/xl/sharedStrings.xml"/>
  <Override ContentType="application/vnd.openxmlformats-officedocument.drawing+xml" PartName="/xl/drawings/drawing4.xml"/>
  <Override ContentType="application/vnd.openxmlformats-officedocument.drawing+xml" PartName="/xl/drawings/drawing8.xml"/>
  <Override ContentType="application/vnd.openxmlformats-officedocument.drawing+xml" PartName="/xl/drawings/drawing3.xml"/>
  <Override ContentType="application/vnd.openxmlformats-officedocument.drawing+xml" PartName="/xl/drawings/drawing6.xml"/>
  <Override ContentType="application/vnd.openxmlformats-officedocument.drawing+xml" PartName="/xl/drawings/drawing5.xml"/>
  <Override ContentType="application/vnd.openxmlformats-officedocument.drawing+xml" PartName="/xl/drawings/drawing1.xml"/>
  <Override ContentType="application/vnd.openxmlformats-officedocument.drawing+xml" PartName="/xl/drawings/drawing7.xml"/>
  <Override ContentType="application/vnd.openxmlformats-officedocument.drawing+xml" PartName="/xl/drawings/drawing2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sheet.main+xml" PartName="/xl/workbook.xml"/>
</Types>
</file>

<file path=_rels/.rels><?xml version="1.0" encoding="UTF-8" standalone="yes"?><Relationships xmlns="http://schemas.openxmlformats.org/package/2006/relationships"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workbookPr/>
  <sheets>
    <sheet state="visible" name="PROTART" sheetId="1" r:id="rId4"/>
    <sheet state="visible" name="SCHIRTEC" sheetId="2" r:id="rId5"/>
    <sheet state="hidden" name="Специфікація" sheetId="3" r:id="rId6"/>
    <sheet state="hidden" name="Лист6" sheetId="4" r:id="rId7"/>
    <sheet state="hidden" name="FS" sheetId="5" r:id="rId8"/>
    <sheet state="hidden" name="Лист1" sheetId="6" r:id="rId9"/>
    <sheet state="visible" name="Хіт продаж (Saltek)" sheetId="7" r:id="rId10"/>
    <sheet state="visible" name="SALTEK_загальний" sheetId="8" r:id="rId11"/>
  </sheets>
  <definedNames>
    <definedName name="Молниеприемник_SCHIRTEC_AМ_E.S.E.">#REF!</definedName>
    <definedName localSheetId="4" name="__xlnm_Print_Area_0_0">FS!$A$6:$I$678</definedName>
    <definedName localSheetId="4" name="__xlnm_Print_Area_0_0_0_0_0_0_0_0">FS!$A$6:$I$678</definedName>
    <definedName localSheetId="4" name="__xlnm_Print_Area_0_0_0_0_0_0">FS!$A$6:$I$678</definedName>
    <definedName name="БП">#REF!</definedName>
    <definedName localSheetId="4" name="__xlnm_Print_Area_0_0_0_0_0_0_0_0_0_0">FS!$A$6:$I$678</definedName>
    <definedName localSheetId="4" name="__xlnm_Print_Area_0_0_0">FS!$A$6:$I$678</definedName>
    <definedName localSheetId="4" name="__xlnm_Print_Area_0">FS!$A$6:$I$678</definedName>
    <definedName localSheetId="4" name="__xlnm_Print_Area_0_0_0_0_0">FS!$A$6:$I$678</definedName>
    <definedName name="Молниеприемник_SCHIRTEC_A_E.S.E.___Молниеприемник_SCHIRTEC_DA_E.S.E.">#REF!</definedName>
    <definedName name="das">#REF!</definedName>
    <definedName name="евро">#REF!</definedName>
    <definedName localSheetId="4" name="__xlnm_Print_Area_0_0_0_0_0_0_0_0_0">FS!$A$6:$I$678</definedName>
    <definedName name="Молниеприемник_SCHIRTEC_DAS_E.S.E.">#REF!</definedName>
    <definedName name="http___www.leolightman.com_product_details_clip">#REF!</definedName>
    <definedName name="євро">'SALTEK_загальний'!$B$2</definedName>
    <definedName localSheetId="4" name="__xlnm_Print_Area_0_0_0_0_0_0_0_0_0_0_0">FS!$A$6:$I$678</definedName>
    <definedName localSheetId="4" name="Print_Area_0">FS!$A$1:$I$676</definedName>
    <definedName localSheetId="4" name="__xlnm_Print_Area_0_0_0_0">FS!$A$6:$I$678</definedName>
    <definedName localSheetId="4" name="__xlnm_Print_Area_0_0_0_0_0_0_0_0_0_0_0_0">FS!$A$6:$I$678</definedName>
    <definedName localSheetId="4" name="__xlnm_Print_Area_0_0_0_0_0_0_0">FS!$A$6:$I$678</definedName>
    <definedName name="Молниеприемник_SCHIRTEC_AS_E.S.E.">#REF!</definedName>
    <definedName localSheetId="4" name="__xlnm_Print_Area">FS!$A$6:$I$678</definedName>
    <definedName hidden="1" localSheetId="4" name="_xlnm._FilterDatabase">FS!$A$1:$L$358</definedName>
  </definedNames>
  <calcPr/>
  <extLst>
    <ext uri="GoogleSheetsCustomDataVersion2">
      <go:sheetsCustomData xmlns:go="http://customooxmlschemas.google.com/" r:id="rId12" roundtripDataChecksum="VHaichAOUx8yUkTrJaUi0yAB9sDd2pv7umHKN449jUU="/>
    </ext>
  </extLst>
</workbook>
</file>

<file path=xl/sharedStrings.xml><?xml version="1.0" encoding="utf-8"?>
<sst xmlns="http://schemas.openxmlformats.org/spreadsheetml/2006/main" count="3146" uniqueCount="1865">
  <si>
    <r>
      <rPr>
        <rFont val="&quot;Google Sans&quot;, Roboto, sans-serif"/>
        <color rgb="FF1F1F1F"/>
        <sz val="25.0"/>
      </rPr>
      <t xml:space="preserve">Прайс лист </t>
    </r>
    <r>
      <rPr>
        <rFont val="&quot;Google Sans&quot;, Roboto, sans-serif"/>
        <b/>
        <color rgb="FF0000FF"/>
        <sz val="25.0"/>
      </rPr>
      <t>PROTART</t>
    </r>
  </si>
  <si>
    <t>знижка</t>
  </si>
  <si>
    <r>
      <rPr>
        <rFont val="Arial"/>
        <b/>
        <color rgb="FF0000FF"/>
        <sz val="15.0"/>
      </rPr>
      <t xml:space="preserve">                     </t>
    </r>
    <r>
      <rPr>
        <rFont val="Arial"/>
        <b/>
        <color rgb="FF000000"/>
        <sz val="15.0"/>
      </rPr>
      <t xml:space="preserve">  Введіть курс </t>
    </r>
    <r>
      <rPr>
        <rFont val="Arial"/>
        <b val="0"/>
        <color rgb="FFFF0000"/>
        <sz val="15.0"/>
      </rPr>
      <t xml:space="preserve">ДОЛАРУ </t>
    </r>
    <r>
      <rPr>
        <rFont val="Arial"/>
        <b/>
        <color rgb="FF000000"/>
        <sz val="15.0"/>
      </rPr>
      <t>по НБУ</t>
    </r>
  </si>
  <si>
    <t>Фото</t>
  </si>
  <si>
    <r>
      <rPr>
        <rFont val="Arial"/>
        <color theme="1"/>
        <sz val="14.0"/>
      </rPr>
      <t xml:space="preserve">Ціна роздріб, </t>
    </r>
    <r>
      <rPr>
        <rFont val="Arial"/>
        <b/>
        <color rgb="FFFF0000"/>
        <sz val="14.0"/>
      </rPr>
      <t>ДОЛАР</t>
    </r>
    <r>
      <rPr>
        <rFont val="Arial"/>
        <color theme="1"/>
        <sz val="14.0"/>
      </rPr>
      <t xml:space="preserve"> з ПДВ</t>
    </r>
  </si>
  <si>
    <r>
      <rPr>
        <rFont val="Arial"/>
        <color theme="1"/>
        <sz val="14.0"/>
      </rPr>
      <t xml:space="preserve">Ціна роздріб, </t>
    </r>
    <r>
      <rPr>
        <rFont val="Arial"/>
        <b/>
        <color rgb="FF0000FF"/>
        <sz val="14.0"/>
      </rPr>
      <t>ГРН</t>
    </r>
    <r>
      <rPr>
        <rFont val="Arial"/>
        <color theme="1"/>
        <sz val="14.0"/>
      </rPr>
      <t xml:space="preserve"> з ПДВ</t>
    </r>
  </si>
  <si>
    <t>Ціна опт, ГРН з ПДВ</t>
  </si>
  <si>
    <t>Блискавкоприймач ProtArt-60</t>
  </si>
  <si>
    <t>Блискавкоприймач ProtArt-30</t>
  </si>
  <si>
    <t>Блискавкоприймач Pro-Hale-60</t>
  </si>
  <si>
    <t>Тестер Pro Tester</t>
  </si>
  <si>
    <t>Лічильник імпульсів Pro LSC-A</t>
  </si>
  <si>
    <t>Лічильник імпульсів Pro LSC-D</t>
  </si>
  <si>
    <t>Знижка</t>
  </si>
  <si>
    <r>
      <rPr>
        <rFont val="Arial"/>
        <b/>
        <color rgb="FF000000"/>
        <sz val="16.0"/>
      </rPr>
      <t xml:space="preserve">Прайс лист </t>
    </r>
    <r>
      <rPr>
        <rFont val="Arial"/>
        <b/>
        <color rgb="FFFF0000"/>
        <sz val="16.0"/>
      </rPr>
      <t>SCHIRTEC</t>
    </r>
    <r>
      <rPr>
        <rFont val="Arial"/>
        <b/>
        <color rgb="FF000000"/>
        <sz val="16.0"/>
      </rPr>
      <t xml:space="preserve">  </t>
    </r>
    <r>
      <rPr>
        <rFont val="Arial"/>
        <b/>
        <color rgb="FF000000"/>
        <sz val="11.0"/>
      </rPr>
      <t xml:space="preserve">                               Введіть курс </t>
    </r>
    <r>
      <rPr>
        <rFont val="Arial"/>
        <b val="0"/>
        <color rgb="FFFF0000"/>
        <sz val="11.0"/>
      </rPr>
      <t xml:space="preserve">EUR </t>
    </r>
    <r>
      <rPr>
        <rFont val="Arial"/>
        <b/>
        <color rgb="FF000000"/>
        <sz val="11.0"/>
      </rPr>
      <t>по НБУ</t>
    </r>
  </si>
  <si>
    <r>
      <rPr>
        <rFont val="Arial"/>
        <color theme="1"/>
        <sz val="14.0"/>
      </rPr>
      <t xml:space="preserve">Ціна роздріб, </t>
    </r>
    <r>
      <rPr>
        <rFont val="Arial"/>
        <b/>
        <color rgb="FFFF0000"/>
        <sz val="14.0"/>
      </rPr>
      <t>Євро</t>
    </r>
    <r>
      <rPr>
        <rFont val="Arial"/>
        <color theme="1"/>
        <sz val="14.0"/>
      </rPr>
      <t xml:space="preserve"> з ПДВ</t>
    </r>
  </si>
  <si>
    <r>
      <rPr>
        <rFont val="Arial"/>
        <color theme="1"/>
        <sz val="14.0"/>
      </rPr>
      <t xml:space="preserve">Ціна роздріб, </t>
    </r>
    <r>
      <rPr>
        <rFont val="Arial"/>
        <b/>
        <color rgb="FF0000FF"/>
        <sz val="14.0"/>
      </rPr>
      <t>ГРН</t>
    </r>
    <r>
      <rPr>
        <rFont val="Arial"/>
        <color theme="1"/>
        <sz val="14.0"/>
      </rPr>
      <t xml:space="preserve"> з ПДВ</t>
    </r>
  </si>
  <si>
    <t>Блискавкоприймач SCHIRTEC -AМ</t>
  </si>
  <si>
    <t xml:space="preserve">Блискавкоприймач SCHIRTEC-AS </t>
  </si>
  <si>
    <t xml:space="preserve">Блискавкоприймач SCHIRTEC-A </t>
  </si>
  <si>
    <t>Блискавкоприймач SCHIRTEC-DAS</t>
  </si>
  <si>
    <t>Блискавкоприймач SCHIRTEC-DA</t>
  </si>
  <si>
    <t xml:space="preserve">Тестер SCHIRTEC SA-1T    </t>
  </si>
  <si>
    <t xml:space="preserve">Тестер SCHIRTEC SRC-2T    </t>
  </si>
  <si>
    <t xml:space="preserve">Механічний лічильник ударів блискавки SCHIRTEC SLSC-10      </t>
  </si>
  <si>
    <t xml:space="preserve">Цифровий лічильник ударів блискавки  SCHIRTEC SLSC-20                    </t>
  </si>
  <si>
    <t>Світлодіодний сигналізатор SCHIRTEC SLB</t>
  </si>
  <si>
    <t>Пристрої захисту від імпульсних перенапруг та струмів блискавки</t>
  </si>
  <si>
    <t>SALTEK</t>
  </si>
  <si>
    <t>Найнадійніший захист електронного та телекомунікаційного обладнаднання</t>
  </si>
  <si>
    <t>Курс НБУ:</t>
  </si>
  <si>
    <t>Знижка :</t>
  </si>
  <si>
    <t>арт.</t>
  </si>
  <si>
    <t>Наіменування.</t>
  </si>
  <si>
    <t>Одиниця виміру ціни (грн.за.од)</t>
  </si>
  <si>
    <t>Кількість (шт./м)</t>
  </si>
  <si>
    <t>Ціна роздрібна без ПДВ (Євро за шт.)</t>
  </si>
  <si>
    <t>Ціна роздрібна без ПДВ (грн за шт.)</t>
  </si>
  <si>
    <t>Ціна зі знижкою без ПДВ  (грн за шт.)</t>
  </si>
  <si>
    <t>Сумма без ПДВ (за кількість/.грн). Зі знижкою.</t>
  </si>
  <si>
    <t>Ціна за шт./М з ПДВ (грн). Зі знижкою.</t>
  </si>
  <si>
    <t>Ціна роздрібна з ПДВ (Євро за шт.)</t>
  </si>
  <si>
    <t>8595090518495</t>
  </si>
  <si>
    <t>шт</t>
  </si>
  <si>
    <t>8595090534273</t>
  </si>
  <si>
    <t>8595090554530</t>
  </si>
  <si>
    <t>Разом без ПДВ</t>
  </si>
  <si>
    <t>ПДВ</t>
  </si>
  <si>
    <t>Всього з ПДВ</t>
  </si>
  <si>
    <t>№</t>
  </si>
  <si>
    <t>наименование</t>
  </si>
  <si>
    <t>ед.</t>
  </si>
  <si>
    <t>Провідник круглий алюмінієвий ø10 мм, OBO BETTERMANN (арт. 5021 30 8)</t>
  </si>
  <si>
    <t>м</t>
  </si>
  <si>
    <t>Тримач для круглих провідників (арт. 5229960)</t>
  </si>
  <si>
    <t>шт.</t>
  </si>
  <si>
    <t>Провідник круглий ø8 мм оцинкований OBO BETTERMANN (арт. 5021081)</t>
  </si>
  <si>
    <t>Тримач на плоскій покрівлі OBO BETTERMANN (арт. 5218691)</t>
  </si>
  <si>
    <t>Універсальний тримач для круглого проводу OBO BETTERMANN (арт. 5207878)</t>
  </si>
  <si>
    <t>Тримач на плоскій покрівлі для наклеювання OBO BETTERMANN (арт. 5218314)</t>
  </si>
  <si>
    <t>З'єднувач з прижимною пластиною OBO BETTERMANN (арт. 5304164)</t>
  </si>
  <si>
    <t>З'єднувач Vагіо для круглих проводів OBO BETTERMANN (арт. 5311500)</t>
  </si>
  <si>
    <t>Повздовжній з'єднувач для круглих проводів OBO BETTERMANN (арт. 5328209)</t>
  </si>
  <si>
    <t>Компенсатор OBO BETTERMANN (арт. 5218926)</t>
  </si>
  <si>
    <t>Блискавкоприймач L=4,0 м OBO BETTERMANN (арт. 5401995)</t>
  </si>
  <si>
    <t>З'єднувальний зажим OBO BETTERMANN (арт. 5311500)</t>
  </si>
  <si>
    <t>Тримач блискавкоприймача OBO BETTERMANN (арт. 5412609)</t>
  </si>
  <si>
    <t xml:space="preserve">• </t>
  </si>
  <si>
    <t>ЗЛУЧНИКИ</t>
  </si>
  <si>
    <t>ТРИМАЧІ</t>
  </si>
  <si>
    <t>ІНШІ КОМПЛЕКТУЮЧІ</t>
  </si>
  <si>
    <t>Знижка:</t>
  </si>
  <si>
    <t>УЗЕМЛЕННЯ</t>
  </si>
  <si>
    <t>(032) 2420407,  (098) 306 3293, (050) 223 3090         sales@tdsb.com.ua         www.fs-lps.com</t>
  </si>
  <si>
    <t>БЛИСКАВКОПРИЙМАЧІ</t>
  </si>
  <si>
    <t>ПРОВІДНИКИ</t>
  </si>
  <si>
    <t>Тип</t>
  </si>
  <si>
    <t>Артикул</t>
  </si>
  <si>
    <t>Назва деталі</t>
  </si>
  <si>
    <t>Матеріал</t>
  </si>
  <si>
    <t>Один. Вим</t>
  </si>
  <si>
    <t>Наяв- ність</t>
  </si>
  <si>
    <t>Ціна роздрібна  
в грн, без ПДВ,</t>
  </si>
  <si>
    <t>Ціна роздрібна  
в грн, з ПДВ,</t>
  </si>
  <si>
    <t>Ціна зі знижкою 
в грн, з ПДВ,</t>
  </si>
  <si>
    <t>Роздрібна  
без ПДВ</t>
  </si>
  <si>
    <t>GROMOSTAR</t>
  </si>
  <si>
    <t>ГРУПА С - ЗАТИСКАЧІ</t>
  </si>
  <si>
    <t>С-011</t>
  </si>
  <si>
    <t>Злучник для дроту універсальний</t>
  </si>
  <si>
    <t>OC</t>
  </si>
  <si>
    <t>+</t>
  </si>
  <si>
    <t>ST</t>
  </si>
  <si>
    <r>
      <rPr>
        <rFont val="Calibri"/>
        <color rgb="FFD8D8D8"/>
        <sz val="9.0"/>
      </rPr>
      <t xml:space="preserve">• </t>
    </r>
    <r>
      <rPr>
        <rFont val="Calibri"/>
        <color rgb="FF767171"/>
        <sz val="9.0"/>
      </rPr>
      <t>призначений для хрестового або поздовжнього
з’єднання дроту ø 8..10 мм</t>
    </r>
  </si>
  <si>
    <t>NI</t>
  </si>
  <si>
    <t>п/з</t>
  </si>
  <si>
    <t>CU</t>
  </si>
  <si>
    <t>С-021</t>
  </si>
  <si>
    <t>Злучник для дроту хрестовий</t>
  </si>
  <si>
    <r>
      <rPr>
        <rFont val="Calibri"/>
        <color rgb="FFD8D8D8"/>
        <sz val="9.0"/>
      </rPr>
      <t xml:space="preserve">• </t>
    </r>
    <r>
      <rPr>
        <rFont val="Calibri"/>
        <color rgb="FF767171"/>
        <sz val="9.0"/>
      </rPr>
      <t xml:space="preserve">призначений для хрестового з’єднання  дроту ø 8..10 мм 
</t>
    </r>
    <r>
      <rPr>
        <rFont val="Calibri"/>
        <color rgb="FFD8D8D8"/>
        <sz val="9.0"/>
      </rPr>
      <t xml:space="preserve">• </t>
    </r>
    <r>
      <rPr>
        <rFont val="Calibri"/>
        <color rgb="FF767171"/>
        <sz val="9.0"/>
      </rPr>
      <t xml:space="preserve">надійне закріплення дроту 4-ма болтами
</t>
    </r>
  </si>
  <si>
    <t>С-022</t>
  </si>
  <si>
    <t>Злучник для полоси хрестовий</t>
  </si>
  <si>
    <t>ОС</t>
  </si>
  <si>
    <r>
      <rPr>
        <rFont val="Calibri"/>
        <color rgb="FFD8D8D8"/>
        <sz val="9.0"/>
      </rPr>
      <t xml:space="preserve">• </t>
    </r>
    <r>
      <rPr>
        <rFont val="Calibri"/>
        <color rgb="FF767171"/>
        <sz val="9.0"/>
      </rPr>
      <t>призначений для хрестового або поздовжнього 
з’єднання полоси 25х4 мм або 30х3,5 мм</t>
    </r>
  </si>
  <si>
    <t>С-024</t>
  </si>
  <si>
    <t>Злучник для полоси В40 хрестовий</t>
  </si>
  <si>
    <r>
      <rPr>
        <rFont val="Calibri"/>
        <color rgb="FFD8D8D8"/>
        <sz val="9.0"/>
      </rPr>
      <t>•</t>
    </r>
    <r>
      <rPr>
        <rFont val="Calibri"/>
        <color rgb="FF767171"/>
        <sz val="9.0"/>
      </rPr>
      <t xml:space="preserve"> призначений для хрестового або поздовжнього  
з’єднання полоси шириною до 40 мм</t>
    </r>
  </si>
  <si>
    <t>С-028</t>
  </si>
  <si>
    <t>Злучник для дроту повздовжній</t>
  </si>
  <si>
    <t>AL</t>
  </si>
  <si>
    <r>
      <rPr>
        <rFont val="Calibri"/>
        <color rgb="FFD8D8D8"/>
        <sz val="9.0"/>
      </rPr>
      <t>•</t>
    </r>
    <r>
      <rPr>
        <rFont val="Calibri"/>
        <color rgb="FF767171"/>
        <sz val="9.0"/>
      </rPr>
      <t xml:space="preserve"> призначений для поздовжнього з’єднання 
дроту  блискавкозахисту ø 8 мм</t>
    </r>
  </si>
  <si>
    <t>С-031</t>
  </si>
  <si>
    <r>
      <rPr>
        <rFont val="Calibri"/>
        <color rgb="FF0D0D0D"/>
        <sz val="12.0"/>
      </rPr>
      <t xml:space="preserve">Злучник контрольний </t>
    </r>
    <r>
      <rPr>
        <rFont val="Calibri"/>
        <color rgb="FF0D0D0D"/>
        <sz val="10.0"/>
      </rPr>
      <t>з проміжною пластиною</t>
    </r>
  </si>
  <si>
    <r>
      <rPr>
        <rFont val="Calibri"/>
        <color rgb="FFD8D8D8"/>
        <sz val="9.0"/>
      </rPr>
      <t xml:space="preserve">• </t>
    </r>
    <r>
      <rPr>
        <rFont val="Calibri"/>
        <color rgb="FF767171"/>
        <sz val="9.0"/>
      </rPr>
      <t xml:space="preserve">для контрольного з’єднання дроту ø 8..10 мм 
та полоси шириною до 30 мм; 
</t>
    </r>
    <r>
      <rPr>
        <rFont val="Calibri"/>
        <color rgb="FFD8D8D8"/>
        <sz val="9.0"/>
      </rPr>
      <t xml:space="preserve">• </t>
    </r>
    <r>
      <rPr>
        <rFont val="Calibri"/>
        <color rgb="FF767171"/>
        <sz val="9.0"/>
      </rPr>
      <t>з проміжною пластиною для кращої фіксації</t>
    </r>
  </si>
  <si>
    <t>NI/CU</t>
  </si>
  <si>
    <t>С-032</t>
  </si>
  <si>
    <t>Злучник контрольний</t>
  </si>
  <si>
    <r>
      <rPr>
        <rFont val="Calibri"/>
        <color rgb="FFD8D8D8"/>
        <sz val="9.0"/>
      </rPr>
      <t xml:space="preserve">• </t>
    </r>
    <r>
      <rPr>
        <rFont val="Calibri"/>
        <color rgb="FF767171"/>
        <sz val="9.0"/>
      </rPr>
      <t xml:space="preserve">для контрольного з’єднання дроту ø 8..10 мм 
та полоси шириною до 30 мм; 
</t>
    </r>
    <r>
      <rPr>
        <rFont val="Calibri"/>
        <color rgb="FFD8D8D8"/>
        <sz val="9.0"/>
      </rPr>
      <t xml:space="preserve">• </t>
    </r>
    <r>
      <rPr>
        <rFont val="Calibri"/>
        <color rgb="FF767171"/>
        <sz val="9.0"/>
      </rPr>
      <t>без проміжнї пластини</t>
    </r>
  </si>
  <si>
    <t>С-033</t>
  </si>
  <si>
    <t>Злучник контрольний дріт-дріт</t>
  </si>
  <si>
    <r>
      <rPr>
        <rFont val="Calibri"/>
        <color rgb="FFD8D8D8"/>
        <sz val="9.0"/>
      </rPr>
      <t xml:space="preserve">• </t>
    </r>
    <r>
      <rPr>
        <rFont val="Calibri"/>
        <color rgb="FF767171"/>
        <sz val="9.0"/>
      </rPr>
      <t xml:space="preserve">призначений для контрольного з’єднання 
дроту ø 8..10 мм з дротом або прутком ø 8..12 мм </t>
    </r>
  </si>
  <si>
    <t>С-034</t>
  </si>
  <si>
    <t>Злучник контрольний для дроту та полоси В40</t>
  </si>
  <si>
    <r>
      <rPr>
        <rFont val="Calibri"/>
        <color rgb="FFD8D8D8"/>
        <sz val="9.0"/>
      </rPr>
      <t>•</t>
    </r>
    <r>
      <rPr>
        <rFont val="Calibri"/>
        <color rgb="FF767171"/>
        <sz val="9.0"/>
      </rPr>
      <t xml:space="preserve"> для контрольного з’єднання дроту ø 8..10 мм 
та полоси шириною 40 мм; без проміжної пластини</t>
    </r>
  </si>
  <si>
    <t>С-035</t>
  </si>
  <si>
    <r>
      <rPr>
        <rFont val="Calibri"/>
        <color rgb="FF0D0D0D"/>
        <sz val="12.0"/>
      </rPr>
      <t xml:space="preserve">Злучник контрольний для дроту та полоси В40 
</t>
    </r>
    <r>
      <rPr>
        <rFont val="Calibri"/>
        <color rgb="FF0D0D0D"/>
        <sz val="10.0"/>
      </rPr>
      <t>з проміжною пластиною</t>
    </r>
  </si>
  <si>
    <r>
      <rPr>
        <rFont val="Calibri"/>
        <color rgb="FFD8D8D8"/>
        <sz val="9.0"/>
      </rPr>
      <t xml:space="preserve">• </t>
    </r>
    <r>
      <rPr>
        <rFont val="Calibri"/>
        <color rgb="FF767171"/>
        <sz val="9.0"/>
      </rPr>
      <t>для контрольного з’єднання дроту ø 8..10 мм 
та полоси шириною 40 мм</t>
    </r>
  </si>
  <si>
    <t>С-041</t>
  </si>
  <si>
    <r>
      <rPr>
        <rFont val="Calibri"/>
        <color rgb="FF0D0D0D"/>
        <sz val="12.0"/>
      </rPr>
      <t xml:space="preserve"> Злучник для стержня D16 та дроту/полоси 
</t>
    </r>
    <r>
      <rPr>
        <rFont val="Calibri"/>
        <color rgb="FF0D0D0D"/>
        <sz val="9.0"/>
      </rPr>
      <t>з проміжною пластиною</t>
    </r>
  </si>
  <si>
    <r>
      <rPr>
        <rFont val="Calibri"/>
        <color rgb="FFD8D8D8"/>
        <sz val="9.0"/>
      </rPr>
      <t>•</t>
    </r>
    <r>
      <rPr>
        <rFont val="Calibri"/>
        <color rgb="FF767171"/>
        <sz val="9.0"/>
      </rPr>
      <t xml:space="preserve"> призначений для з’єднання дроту ø 8..10 мм 
або полоси шириною до 30 мм зі стержнем ø16 мм</t>
    </r>
  </si>
  <si>
    <t>С-042</t>
  </si>
  <si>
    <t>Злучник для стержня D16 та дроту/полоси</t>
  </si>
  <si>
    <r>
      <rPr>
        <rFont val="Calibri"/>
        <color rgb="FFD8D8D8"/>
        <sz val="9.0"/>
      </rPr>
      <t xml:space="preserve">• </t>
    </r>
    <r>
      <rPr>
        <rFont val="Calibri"/>
        <color rgb="FF767171"/>
        <sz val="9.0"/>
      </rPr>
      <t>призначений для з’єднання дроту ø 8..10 мм 
або полоси шириною до 30 мм зі стержнем ø16 мм</t>
    </r>
  </si>
  <si>
    <t>С-043</t>
  </si>
  <si>
    <r>
      <rPr>
        <rFont val="Calibri"/>
        <color rgb="FF0D0D0D"/>
        <sz val="11.0"/>
      </rPr>
      <t xml:space="preserve">Злучник для стержня D16-20 та дроту/полоси В40 </t>
    </r>
    <r>
      <rPr>
        <rFont val="Calibri"/>
        <color rgb="FF0D0D0D"/>
        <sz val="12.0"/>
      </rPr>
      <t xml:space="preserve">
</t>
    </r>
    <r>
      <rPr>
        <rFont val="Calibri"/>
        <color rgb="FF0D0D0D"/>
        <sz val="10.0"/>
      </rPr>
      <t>з проміжною пластиною</t>
    </r>
  </si>
  <si>
    <r>
      <rPr>
        <rFont val="Calibri"/>
        <color rgb="FFD8D8D8"/>
        <sz val="9.0"/>
      </rPr>
      <t xml:space="preserve">• </t>
    </r>
    <r>
      <rPr>
        <rFont val="Calibri"/>
        <color rgb="FF767171"/>
        <sz val="9.0"/>
      </rPr>
      <t>для з’єднання дроту ø 8..10 мм або полоси шириною 40 мм зі стержнем ø16..20 мм</t>
    </r>
  </si>
  <si>
    <t>С-044</t>
  </si>
  <si>
    <t>Злучник для стержня D16-20 та дроту/полоси В40</t>
  </si>
  <si>
    <r>
      <rPr>
        <rFont val="Calibri"/>
        <color rgb="FFD8D8D8"/>
        <sz val="9.0"/>
      </rPr>
      <t>•</t>
    </r>
    <r>
      <rPr>
        <rFont val="Calibri"/>
        <color rgb="FF767171"/>
        <sz val="9.0"/>
      </rPr>
      <t xml:space="preserve"> для з’єднання дроту ø 8..10 мм або полоси шириною 40 мм зі стержнем ø16..20 мм; без проміжної пластини</t>
    </r>
  </si>
  <si>
    <t>№ по каталогу</t>
  </si>
  <si>
    <t>Матеріал виробу</t>
  </si>
  <si>
    <t>Ціна роздрібна  в грн, з ПДВ,</t>
  </si>
  <si>
    <t>Ціна зі знижкою в грн, з ПДВ,</t>
  </si>
  <si>
    <t>С-061</t>
  </si>
  <si>
    <t>Зажим для дроту до ринви</t>
  </si>
  <si>
    <r>
      <rPr>
        <rFont val="Calibri"/>
        <color rgb="FFD8D8D8"/>
        <sz val="9.0"/>
      </rPr>
      <t xml:space="preserve">• </t>
    </r>
    <r>
      <rPr>
        <rFont val="Calibri"/>
        <color rgb="FF767171"/>
        <sz val="9.0"/>
      </rPr>
      <t>для прокладання дроту по ринві горизонтально 
або для переходу дроту через ринву вертикально</t>
    </r>
  </si>
  <si>
    <t>LA</t>
  </si>
  <si>
    <t>С-091</t>
  </si>
  <si>
    <t>Клема фальцева з пластиком</t>
  </si>
  <si>
    <r>
      <rPr>
        <rFont val="Calibri"/>
        <color rgb="FFD8D8D8"/>
        <sz val="9.0"/>
      </rPr>
      <t xml:space="preserve">• </t>
    </r>
    <r>
      <rPr>
        <rFont val="Calibri"/>
        <color rgb="FF767171"/>
        <sz val="9.0"/>
      </rPr>
      <t>для прокладання дроту блискавкозахисту ø8..10 мм 
по фальцевій покрівлі або конструкціях</t>
    </r>
  </si>
  <si>
    <t>С-092</t>
  </si>
  <si>
    <t>Клема фальцева металева</t>
  </si>
  <si>
    <r>
      <rPr>
        <rFont val="Calibri"/>
        <color rgb="FFD8D8D8"/>
        <sz val="9.0"/>
      </rPr>
      <t xml:space="preserve">• </t>
    </r>
    <r>
      <rPr>
        <rFont val="Calibri"/>
        <color rgb="FF767171"/>
        <sz val="9.0"/>
      </rPr>
      <t>для прокладання дроту блискавкозахисту ø8..10 мм 
по фальцевій покрівлі або конструкціях</t>
    </r>
  </si>
  <si>
    <t>С-093</t>
  </si>
  <si>
    <t>Клема фальцева хрестова</t>
  </si>
  <si>
    <r>
      <rPr>
        <rFont val="Calibri"/>
        <color rgb="FFD8D8D8"/>
        <sz val="9.0"/>
      </rPr>
      <t xml:space="preserve">• </t>
    </r>
    <r>
      <rPr>
        <rFont val="Calibri"/>
        <color rgb="FF767171"/>
        <sz val="9.0"/>
      </rPr>
      <t xml:space="preserve">для прокладання дроту по фальцевій покрівлі
або для приєднання дроту до металевих конструкцій </t>
    </r>
  </si>
  <si>
    <t>С-094</t>
  </si>
  <si>
    <t>Клема фальцева металева для полоси</t>
  </si>
  <si>
    <r>
      <rPr>
        <rFont val="Calibri"/>
        <color rgb="FFD8D8D8"/>
        <sz val="9.0"/>
      </rPr>
      <t xml:space="preserve">• </t>
    </r>
    <r>
      <rPr>
        <rFont val="Calibri"/>
        <color rgb="FF767171"/>
        <sz val="9.0"/>
      </rPr>
      <t xml:space="preserve">призначена для приєднання полоси уземлення 25х4
до металевих конструкцій </t>
    </r>
  </si>
  <si>
    <t>С-095</t>
  </si>
  <si>
    <t>Клема фальцева для полоси 40х4</t>
  </si>
  <si>
    <r>
      <rPr>
        <rFont val="Calibri"/>
        <color rgb="FFD8D8D8"/>
        <sz val="9.0"/>
      </rPr>
      <t xml:space="preserve">• </t>
    </r>
    <r>
      <rPr>
        <rFont val="Calibri"/>
        <color rgb="FF767171"/>
        <sz val="9.0"/>
      </rPr>
      <t xml:space="preserve">призначена для приєднання полоси уземлення 40х4
до металевих конструкцій </t>
    </r>
  </si>
  <si>
    <t>С-099</t>
  </si>
  <si>
    <t>Клема з'єднувальна</t>
  </si>
  <si>
    <r>
      <rPr>
        <rFont val="Calibri"/>
        <color rgb="FFD8D8D8"/>
        <sz val="9.0"/>
      </rPr>
      <t xml:space="preserve">• </t>
    </r>
    <r>
      <rPr>
        <rFont val="Calibri"/>
        <color rgb="FF767171"/>
        <sz val="9.0"/>
      </rPr>
      <t xml:space="preserve">призначена для приєднання дроту 
до металевих конструкцій </t>
    </r>
  </si>
  <si>
    <r>
      <rPr>
        <rFont val="Calibri"/>
        <b/>
        <color rgb="FF666666"/>
        <sz val="9.0"/>
      </rPr>
      <t>наявність на складі:  [</t>
    </r>
    <r>
      <rPr>
        <rFont val="Calibri"/>
        <b/>
        <color rgb="FF44546A"/>
        <sz val="9.0"/>
      </rPr>
      <t>+]</t>
    </r>
    <r>
      <rPr>
        <rFont val="Calibri"/>
        <b/>
        <color rgb="FF666666"/>
        <sz val="9.0"/>
      </rPr>
      <t xml:space="preserve"> </t>
    </r>
    <r>
      <rPr>
        <rFont val="Calibri"/>
        <b val="0"/>
        <color rgb="FF1C1C1C"/>
        <sz val="9.0"/>
      </rPr>
      <t xml:space="preserve"> </t>
    </r>
    <r>
      <rPr>
        <rFont val="Calibri"/>
        <b val="0"/>
        <color rgb="FF262626"/>
        <sz val="9.0"/>
      </rPr>
      <t>наявно на складі</t>
    </r>
    <r>
      <rPr>
        <rFont val="Calibri"/>
        <b val="0"/>
        <color rgb="FF1C1C1C"/>
        <sz val="9.0"/>
      </rPr>
      <t>,</t>
    </r>
    <r>
      <rPr>
        <rFont val="Calibri"/>
        <b val="0"/>
        <color theme="5"/>
        <sz val="9.0"/>
      </rPr>
      <t xml:space="preserve"> </t>
    </r>
    <r>
      <rPr>
        <rFont val="Calibri"/>
        <b val="0"/>
        <color rgb="FF3F3F3F"/>
        <sz val="9.0"/>
      </rPr>
      <t xml:space="preserve">[п/з] </t>
    </r>
    <r>
      <rPr>
        <rFont val="Calibri"/>
        <b val="0"/>
        <color rgb="FF1C1C1C"/>
        <sz val="9.0"/>
      </rPr>
      <t xml:space="preserve">під замовлення або </t>
    </r>
    <r>
      <rPr>
        <rFont val="Calibri"/>
        <b val="0"/>
        <color rgb="FF262626"/>
        <sz val="9.0"/>
      </rPr>
      <t>наявно у невеликій к-сті</t>
    </r>
  </si>
  <si>
    <r>
      <rPr>
        <rFont val="Calibri"/>
        <b/>
        <color rgb="FF666666"/>
        <sz val="9.0"/>
      </rPr>
      <t xml:space="preserve">матеріал виконання:  </t>
    </r>
    <r>
      <rPr>
        <rFont val="Calibri"/>
        <b/>
        <color rgb="FF1C1C1C"/>
        <sz val="9.0"/>
      </rPr>
      <t>ОС</t>
    </r>
    <r>
      <rPr>
        <rFont val="Calibri"/>
        <b val="0"/>
        <color rgb="FF1C1C1C"/>
        <sz val="9.0"/>
      </rPr>
      <t xml:space="preserve">- сталь оцинкована гальванічно, </t>
    </r>
    <r>
      <rPr>
        <rFont val="Calibri"/>
        <b/>
        <color rgb="FF1C1C1C"/>
        <sz val="9.0"/>
      </rPr>
      <t>ST</t>
    </r>
    <r>
      <rPr>
        <rFont val="Calibri"/>
        <b val="0"/>
        <color rgb="FF1C1C1C"/>
        <sz val="9.0"/>
      </rPr>
      <t xml:space="preserve">- гарячецинкована сталь, </t>
    </r>
    <r>
      <rPr>
        <rFont val="Calibri"/>
        <b/>
        <color rgb="FF203864"/>
        <sz val="9.0"/>
      </rPr>
      <t>NI</t>
    </r>
    <r>
      <rPr>
        <rFont val="Calibri"/>
        <b val="0"/>
        <color rgb="FF203864"/>
        <sz val="9.0"/>
      </rPr>
      <t>- нержавіюча сталь</t>
    </r>
    <r>
      <rPr>
        <rFont val="Calibri"/>
        <b val="0"/>
        <color rgb="FF1C1C1C"/>
        <sz val="9.0"/>
      </rPr>
      <t xml:space="preserve">, </t>
    </r>
    <r>
      <rPr>
        <rFont val="Calibri"/>
        <b/>
        <color rgb="FF993300"/>
        <sz val="9.0"/>
      </rPr>
      <t>CU</t>
    </r>
    <r>
      <rPr>
        <rFont val="Calibri"/>
        <b val="0"/>
        <color rgb="FF993300"/>
        <sz val="9.0"/>
      </rPr>
      <t>- мідь</t>
    </r>
    <r>
      <rPr>
        <rFont val="Calibri"/>
        <b val="0"/>
        <color rgb="FF1C1C1C"/>
        <sz val="9.0"/>
      </rPr>
      <t xml:space="preserve">, </t>
    </r>
    <r>
      <rPr>
        <rFont val="Calibri"/>
        <b/>
        <color rgb="FF1F4E79"/>
        <sz val="9.0"/>
      </rPr>
      <t xml:space="preserve">LA </t>
    </r>
    <r>
      <rPr>
        <rFont val="Calibri"/>
        <b val="0"/>
        <color rgb="FF1F4E79"/>
        <sz val="9.0"/>
      </rPr>
      <t xml:space="preserve">- лакування в колір, </t>
    </r>
    <r>
      <rPr>
        <rFont val="Calibri"/>
        <b/>
        <color rgb="FF2F5496"/>
        <sz val="9.0"/>
      </rPr>
      <t>AL</t>
    </r>
    <r>
      <rPr>
        <rFont val="Calibri"/>
        <b val="0"/>
        <color rgb="FF2F5496"/>
        <sz val="9.0"/>
      </rPr>
      <t xml:space="preserve"> - алюміній </t>
    </r>
  </si>
  <si>
    <t>ГРУПА Н - ТРИМАЧІ</t>
  </si>
  <si>
    <t>Н-011</t>
  </si>
  <si>
    <r>
      <rPr>
        <rFont val="Calibri"/>
        <color rgb="FF0D0D0D"/>
        <sz val="12.0"/>
      </rPr>
      <t xml:space="preserve">Тримач дроту пластиковий з дюбелем </t>
    </r>
    <r>
      <rPr>
        <rFont val="Calibri"/>
        <color rgb="FF0D0D0D"/>
        <sz val="11.0"/>
      </rPr>
      <t>А=110 mm</t>
    </r>
  </si>
  <si>
    <t>PL</t>
  </si>
  <si>
    <t>для прокладання дроту ø 8..10 мм по стінах, 
шпилька L-80 мм з дюбелем в комплекті</t>
  </si>
  <si>
    <t>Н-012</t>
  </si>
  <si>
    <r>
      <rPr>
        <rFont val="Calibri"/>
        <color rgb="FF0D0D0D"/>
        <sz val="12.0"/>
      </rPr>
      <t xml:space="preserve">Тримач дроту пластиковий з дюбелем </t>
    </r>
    <r>
      <rPr>
        <rFont val="Calibri"/>
        <color rgb="FF0D0D0D"/>
        <sz val="11.0"/>
      </rPr>
      <t>А=150 mm</t>
    </r>
  </si>
  <si>
    <t>для прокладання дроту ø 8..10 мм по стінах, 
шпилька L-120 мм з дюбелем в комплекті</t>
  </si>
  <si>
    <t>Н-013</t>
  </si>
  <si>
    <r>
      <rPr>
        <rFont val="Calibri"/>
        <color rgb="FF0D0D0D"/>
        <sz val="12.0"/>
      </rPr>
      <t>Тримач дроту пластиковий з дюбелем</t>
    </r>
    <r>
      <rPr>
        <rFont val="Calibri"/>
        <color rgb="FF0D0D0D"/>
        <sz val="11.0"/>
      </rPr>
      <t xml:space="preserve"> А=180 mm</t>
    </r>
  </si>
  <si>
    <t>для прокладання дроту по стінах з утепленням, 
шпилька L-150 мм з дюбелем в комплекті</t>
  </si>
  <si>
    <t>Н-014</t>
  </si>
  <si>
    <r>
      <rPr>
        <rFont val="Calibri"/>
        <color rgb="FF0D0D0D"/>
        <sz val="12.0"/>
      </rPr>
      <t xml:space="preserve">Тримач дроту пластиковий з дюбелем </t>
    </r>
    <r>
      <rPr>
        <rFont val="Calibri"/>
        <color rgb="FF0D0D0D"/>
        <sz val="11.0"/>
      </rPr>
      <t>А=250 mm</t>
    </r>
  </si>
  <si>
    <t>для прокладання дроту по стінах з утепленням, 
шпилька L-220 мм з дюбелем в комплекті</t>
  </si>
  <si>
    <t>Н-015</t>
  </si>
  <si>
    <t>Тримач дроту пластиковий з шурупом і підкладкою</t>
  </si>
  <si>
    <t>для прокладання дроту по металевій покрівлі, 
даховий шуруп з підкладкою в комплекті</t>
  </si>
  <si>
    <t>Н-016</t>
  </si>
  <si>
    <t>Тримач дроту пластиковий M6</t>
  </si>
  <si>
    <t>для прокладання дроту ø 8..10 мм, внутрішня різьба М6</t>
  </si>
  <si>
    <t>Н-018</t>
  </si>
  <si>
    <t>Тримач дроту пластиковий M8</t>
  </si>
  <si>
    <t>для прокладання дроту ø 8..10 мм, внутрішня різьба М8</t>
  </si>
  <si>
    <t>Н-019</t>
  </si>
  <si>
    <r>
      <rPr>
        <rFont val="Calibri"/>
        <color rgb="FF0D0D0D"/>
        <sz val="12.0"/>
      </rPr>
      <t xml:space="preserve">Тримач дроту пластиковий 
</t>
    </r>
    <r>
      <rPr>
        <rFont val="Calibri"/>
        <color rgb="FF0D0D0D"/>
        <sz val="10.0"/>
      </rPr>
      <t>з металевою основою</t>
    </r>
  </si>
  <si>
    <t xml:space="preserve"> для прокладання дроту по металевих покрівлях чи 
сендвіч-панелях, металева основа для кращої стійкості</t>
  </si>
  <si>
    <t>Н-020</t>
  </si>
  <si>
    <t>Тримач дроту NIRO</t>
  </si>
  <si>
    <t>для прокладання дроту ø 8 мм, висота тримача: 41 мм; внутрішня різьба М6</t>
  </si>
  <si>
    <t>Н-021</t>
  </si>
  <si>
    <t xml:space="preserve">Тримач дроту NIRO з шурупом і підкладкою </t>
  </si>
  <si>
    <t>для прокладання дроту ø 8 мм, 
даховий шуруп з підкладкою в комплекті</t>
  </si>
  <si>
    <t>Н-023</t>
  </si>
  <si>
    <t>Тримач дроту NIRO з дюбелем А=90 mm</t>
  </si>
  <si>
    <t>для прокладання дроту ø 8 мм по стінах без утеплення, 
шпилька L-60 мм з дюбелем в комплекті</t>
  </si>
  <si>
    <t>Н-024</t>
  </si>
  <si>
    <t>Тримач дроту L-120</t>
  </si>
  <si>
    <t xml:space="preserve">призначений для прокладання дроту ø 8..10 мм 
по покрівлі з металочерепиці, профнастилу чи бляхи </t>
  </si>
  <si>
    <t>Н-025</t>
  </si>
  <si>
    <r>
      <rPr>
        <rFont val="Calibri"/>
        <color rgb="FF0D0D0D"/>
        <sz val="12.0"/>
      </rPr>
      <t>Тримач дроту L-120</t>
    </r>
    <r>
      <rPr>
        <rFont val="Calibri"/>
        <color rgb="FF0D0D0D"/>
        <sz val="11.0"/>
      </rPr>
      <t xml:space="preserve"> з шурупом і підкладкою</t>
    </r>
  </si>
  <si>
    <t>для прокладання дроту ø 8..10 мм по металевій покрівлі;
даховий шуруп з 2-ма підкладками в комплекті</t>
  </si>
  <si>
    <t>Н-026</t>
  </si>
  <si>
    <t>Тримач дроту L-120 на закручування</t>
  </si>
  <si>
    <t>Н-027</t>
  </si>
  <si>
    <r>
      <rPr>
        <rFont val="Calibri"/>
        <color rgb="FF0D0D0D"/>
        <sz val="12.0"/>
      </rPr>
      <t xml:space="preserve">Тримач дроту L-120 </t>
    </r>
    <r>
      <rPr>
        <rFont val="Calibri"/>
        <color rgb="FF0D0D0D"/>
        <sz val="11.0"/>
      </rPr>
      <t>на закручування з шурупом</t>
    </r>
  </si>
  <si>
    <t>Н-028</t>
  </si>
  <si>
    <t>Тримач дроту FLIP дистанційний А=70 mm</t>
  </si>
  <si>
    <t xml:space="preserve">для прокладання дроту ø 8..10 мм по металевих стінах (сендвіч-панелі) та конструкціях </t>
  </si>
  <si>
    <t>Н-029</t>
  </si>
  <si>
    <t>Тримач дроту FLIP дистанційний А=120 mm</t>
  </si>
  <si>
    <t>Н-030</t>
  </si>
  <si>
    <t>Тримач дроту металевий FLIP</t>
  </si>
  <si>
    <t>для прокладання дроту по стінах будівель, 
металевих та конструкціях, внутрішня різьба М8</t>
  </si>
  <si>
    <t>Н-031</t>
  </si>
  <si>
    <r>
      <rPr>
        <rFont val="Calibri"/>
        <color rgb="FF0D0D0D"/>
        <sz val="12.0"/>
      </rPr>
      <t xml:space="preserve">Тримач дроту металевий з дюбелем </t>
    </r>
    <r>
      <rPr>
        <rFont val="Calibri"/>
        <color rgb="FF0D0D0D"/>
        <sz val="11.0"/>
      </rPr>
      <t>А=100 mm</t>
    </r>
  </si>
  <si>
    <t>Н-032</t>
  </si>
  <si>
    <r>
      <rPr>
        <rFont val="Calibri"/>
        <color rgb="FF0D0D0D"/>
        <sz val="12.0"/>
      </rPr>
      <t xml:space="preserve">Тримач дроту металевий з дюбелем </t>
    </r>
    <r>
      <rPr>
        <rFont val="Calibri"/>
        <color rgb="FF0D0D0D"/>
        <sz val="11.0"/>
      </rPr>
      <t>А=140 mm</t>
    </r>
  </si>
  <si>
    <t>Н-033</t>
  </si>
  <si>
    <r>
      <rPr>
        <rFont val="Calibri"/>
        <color rgb="FF0D0D0D"/>
        <sz val="12.0"/>
      </rPr>
      <t xml:space="preserve">Тримач дроту металевий з дюбелем </t>
    </r>
    <r>
      <rPr>
        <rFont val="Calibri"/>
        <color rgb="FF0D0D0D"/>
        <sz val="11.0"/>
      </rPr>
      <t>А=170 mm</t>
    </r>
  </si>
  <si>
    <t>Н-034</t>
  </si>
  <si>
    <r>
      <rPr>
        <rFont val="Calibri"/>
        <color rgb="FF0D0D0D"/>
        <sz val="12.0"/>
      </rPr>
      <t xml:space="preserve">Тримач дроту металевий з дюбелем </t>
    </r>
    <r>
      <rPr>
        <rFont val="Calibri"/>
        <color rgb="FF0D0D0D"/>
        <sz val="11.0"/>
      </rPr>
      <t>А=240 mm</t>
    </r>
  </si>
  <si>
    <t>Н-035</t>
  </si>
  <si>
    <t>Тримач полоси В40 металевий</t>
  </si>
  <si>
    <t>для прокладання полоси шириною 40 мм,
внутрішній отвір та різьба М8</t>
  </si>
  <si>
    <t>Н-039</t>
  </si>
  <si>
    <t>Тримач полоси В40 металевий з дюбелем</t>
  </si>
  <si>
    <t>в комплекті тримач Н-035 зі шпилькою L-80 та дюбелем</t>
  </si>
  <si>
    <t>Н-036</t>
  </si>
  <si>
    <t>Тримач полоси металевий FLIP</t>
  </si>
  <si>
    <t>для прокладання полоси шириною до 30мм,
внутрішній отвір та різьба М8</t>
  </si>
  <si>
    <t>Н-037</t>
  </si>
  <si>
    <t>Тримач полоси металевий з дюбелем</t>
  </si>
  <si>
    <t>в комплекті тримач Н-036 + шпилька двогв L-100 з дюбелем</t>
  </si>
  <si>
    <t>Н-038</t>
  </si>
  <si>
    <t>Тримач стержня D16 мм металевий</t>
  </si>
  <si>
    <t xml:space="preserve">призначений для кріплення стержня ø16 мм до стін та конструкцій; внутрішній отвір та різьба М10 </t>
  </si>
  <si>
    <t>Н-041</t>
  </si>
  <si>
    <t>Тримач коньковий прямий з пластиком</t>
  </si>
  <si>
    <t>для прокладання дроту ø 8..10 мм по коньку покрівлі з бляхи, профнастилу чи бітумної черепиці. Тримач - пластик</t>
  </si>
  <si>
    <t>Н-042</t>
  </si>
  <si>
    <t>Тримач коньковий прямий з NIRO</t>
  </si>
  <si>
    <t>для прокладання дроту ø 8 мм по коньку покрівлі з бляхи, профнастилу чи бітумної черепиці. Тримач - нерж. сталь</t>
  </si>
  <si>
    <t>Н-043</t>
  </si>
  <si>
    <t>Тримач коньковий прямий L-120</t>
  </si>
  <si>
    <t>для прокладання дроту ø 8..10 мм по коньку покрівлі 
з бляхи, профнастилу чи бітумної черепиці. L-120 мм</t>
  </si>
  <si>
    <t>Н-044</t>
  </si>
  <si>
    <r>
      <rPr>
        <rFont val="Calibri"/>
        <color rgb="FF0D0D0D"/>
        <sz val="12.0"/>
      </rPr>
      <t xml:space="preserve">Тримач коньковий прямий L-120 </t>
    </r>
    <r>
      <rPr>
        <rFont val="Calibri"/>
        <color rgb="FF0D0D0D"/>
        <sz val="10.0"/>
      </rPr>
      <t>на закручування</t>
    </r>
  </si>
  <si>
    <t>Н-051</t>
  </si>
  <si>
    <t>Тримач коньковий півкруглий з пластиком</t>
  </si>
  <si>
    <t>для прокладання дроту по коньку даху з черепиці 
або металочерепиці. Тримач дроту - пластик</t>
  </si>
  <si>
    <t>Н-052</t>
  </si>
  <si>
    <t>Тримач коньковий півкруглий з NIRO</t>
  </si>
  <si>
    <t>для прокладання дроту по коньку даху з черепиці 
або металочерепиці. Тримач дроту - нерж.сталь</t>
  </si>
  <si>
    <t>CU/NI</t>
  </si>
  <si>
    <t>Н-053</t>
  </si>
  <si>
    <t>Тримач коньковий півкруглий L-120</t>
  </si>
  <si>
    <t>для прокладання дроту 8..10 мм по коньку даху 
з черепиці або металочерепиці</t>
  </si>
  <si>
    <t>Н-054</t>
  </si>
  <si>
    <r>
      <rPr>
        <rFont val="Calibri"/>
        <color rgb="FF0D0D0D"/>
        <sz val="12.0"/>
      </rPr>
      <t xml:space="preserve">Тримач коньковий півкруглий L-120 </t>
    </r>
    <r>
      <rPr>
        <rFont val="Calibri"/>
        <color rgb="FF0D0D0D"/>
        <sz val="9.0"/>
      </rPr>
      <t>на закручування</t>
    </r>
  </si>
  <si>
    <t>Н-061</t>
  </si>
  <si>
    <t xml:space="preserve">Тримач дроту пластиковий з підставкою </t>
  </si>
  <si>
    <t xml:space="preserve">для прокладання дроту по покрівлі з бітумної черепиці 
або бляхи. Тримач дроту - пластик </t>
  </si>
  <si>
    <t>Н-062</t>
  </si>
  <si>
    <t xml:space="preserve">Тримач дроту NIRO з підставкою </t>
  </si>
  <si>
    <t xml:space="preserve">для прокладання дроту по покрівлі з бітумної черепиці 
або бляхи. Тримач дроту - нерж.сталь </t>
  </si>
  <si>
    <t>Н-063</t>
  </si>
  <si>
    <t>Тримач дроту L-120 з підставкою</t>
  </si>
  <si>
    <t>для прокладання дроту ø 8 мм по покрівлі 
з бітумної черепиці або бляхи. Н=115мм</t>
  </si>
  <si>
    <t>Н-064</t>
  </si>
  <si>
    <r>
      <rPr>
        <rFont val="Calibri"/>
        <color rgb="FF0D0D0D"/>
        <sz val="11.0"/>
      </rPr>
      <t xml:space="preserve">Тримач дроту з L-120 з підставкою </t>
    </r>
    <r>
      <rPr>
        <rFont val="Calibri"/>
        <color rgb="FF0D0D0D"/>
        <sz val="10.0"/>
      </rPr>
      <t>на закручування</t>
    </r>
  </si>
  <si>
    <t>Н-071</t>
  </si>
  <si>
    <r>
      <rPr>
        <rFont val="Calibri"/>
        <color rgb="FF0D0D0D"/>
        <sz val="11.0"/>
      </rPr>
      <t xml:space="preserve">Тримач дроту під черепицю з пластиком </t>
    </r>
    <r>
      <rPr>
        <rFont val="Calibri"/>
        <color rgb="FF0D0D0D"/>
        <sz val="10.0"/>
      </rPr>
      <t>300 mm</t>
    </r>
  </si>
  <si>
    <t>для прокладання дроту ø 8..10 мм  по покрівлі з черепиці
монтується під черепицю; тримач дроту - пластик</t>
  </si>
  <si>
    <t>Н-072</t>
  </si>
  <si>
    <r>
      <rPr>
        <rFont val="Calibri"/>
        <color rgb="FF0D0D0D"/>
        <sz val="11.0"/>
      </rPr>
      <t xml:space="preserve">Тримач дроту під черепицю з пластиком </t>
    </r>
    <r>
      <rPr>
        <rFont val="Calibri"/>
        <color rgb="FF0D0D0D"/>
        <sz val="10.0"/>
      </rPr>
      <t>400 mm</t>
    </r>
  </si>
  <si>
    <t>Н-073</t>
  </si>
  <si>
    <r>
      <rPr>
        <rFont val="Calibri"/>
        <color rgb="FF0D0D0D"/>
        <sz val="11.0"/>
      </rPr>
      <t xml:space="preserve">Тримач дроту під черепицю з NIRO </t>
    </r>
    <r>
      <rPr>
        <rFont val="Calibri"/>
        <color rgb="FF0D0D0D"/>
        <sz val="10.0"/>
      </rPr>
      <t>330 mm</t>
    </r>
  </si>
  <si>
    <t>для прокладання дроту ø 8 мм  по покрівлі з черепиці
монтується під черепицю; тримач дроту - нерж. сталь</t>
  </si>
  <si>
    <t>Н-074</t>
  </si>
  <si>
    <r>
      <rPr>
        <rFont val="Calibri"/>
        <color rgb="FF0D0D0D"/>
        <sz val="11.0"/>
      </rPr>
      <t xml:space="preserve">Тримач дроту під черепицю з NIRO </t>
    </r>
    <r>
      <rPr>
        <rFont val="Calibri"/>
        <color rgb="FF0D0D0D"/>
        <sz val="10.0"/>
      </rPr>
      <t>400 mm</t>
    </r>
  </si>
  <si>
    <t>Н-075</t>
  </si>
  <si>
    <t>Тримач дроту під черепицю 330 mm L-120</t>
  </si>
  <si>
    <t>для прокладання дроту ø 8 мм  по покрівлі з черепиці
монтується під черепицю; H-120 мм</t>
  </si>
  <si>
    <t>Н-076</t>
  </si>
  <si>
    <t>Тримач дроту під черепицю 400 mm L-120</t>
  </si>
  <si>
    <t>Н-081</t>
  </si>
  <si>
    <t>Тримач дроту кутовий з пластиком</t>
  </si>
  <si>
    <t>для прокладання дроту по металевих дахах 
або парапетах; тримач дроту - пластик</t>
  </si>
  <si>
    <t>Н-082</t>
  </si>
  <si>
    <t>Тримач дроту кутовий з Niro</t>
  </si>
  <si>
    <t>для прокладання дроту по металевих дахах 
або парапетах; тримач дроту - нерж. сталь</t>
  </si>
  <si>
    <t>Н-083</t>
  </si>
  <si>
    <t>Тримач дроту кутовий L-120</t>
  </si>
  <si>
    <t>для прокладання дроту по металевих покрівлях
з ухилом, опора для кращої стійкості</t>
  </si>
  <si>
    <t>Н-084</t>
  </si>
  <si>
    <r>
      <rPr>
        <rFont val="Calibri"/>
        <color rgb="FF0D0D0D"/>
        <sz val="12.0"/>
      </rPr>
      <t xml:space="preserve">Тримач дроту кутовий L-120 </t>
    </r>
    <r>
      <rPr>
        <rFont val="Calibri"/>
        <color rgb="FF0D0D0D"/>
        <sz val="11.0"/>
      </rPr>
      <t>на закручування</t>
    </r>
  </si>
  <si>
    <t>Н-801</t>
  </si>
  <si>
    <r>
      <rPr>
        <rFont val="Calibri"/>
        <color rgb="FF0D0D0D"/>
        <sz val="12.0"/>
      </rPr>
      <t xml:space="preserve">Хомут для труб D100 </t>
    </r>
    <r>
      <rPr>
        <rFont val="Calibri"/>
        <color rgb="FF0D0D0D"/>
        <sz val="10.0"/>
      </rPr>
      <t>з пластиковим тримачем дроту</t>
    </r>
  </si>
  <si>
    <t>для прокладання дроту по водостічних трубах  ø 100мм</t>
  </si>
  <si>
    <t>Н-881</t>
  </si>
  <si>
    <r>
      <rPr>
        <rFont val="Calibri"/>
        <color rgb="FF0D0D0D"/>
        <sz val="12.0"/>
      </rPr>
      <t xml:space="preserve">Хомут для труб D80 </t>
    </r>
    <r>
      <rPr>
        <rFont val="Calibri"/>
        <color rgb="FF0D0D0D"/>
        <sz val="10.0"/>
      </rPr>
      <t>з пластиковим тримачем дроту</t>
    </r>
  </si>
  <si>
    <t>для прокладання дроту по водостічних трубах  ø 80мм</t>
  </si>
  <si>
    <t>Н-891</t>
  </si>
  <si>
    <r>
      <rPr>
        <rFont val="Calibri"/>
        <color rgb="FF0D0D0D"/>
        <sz val="12.0"/>
      </rPr>
      <t>Хомут для труб D90</t>
    </r>
    <r>
      <rPr>
        <rFont val="Calibri"/>
        <color rgb="FF0D0D0D"/>
        <sz val="10.0"/>
      </rPr>
      <t xml:space="preserve"> з пластиковим тримачем дроту</t>
    </r>
  </si>
  <si>
    <t>для прокладання дроту по водостічних трубах  ø 90мм</t>
  </si>
  <si>
    <t>Н-802</t>
  </si>
  <si>
    <r>
      <rPr>
        <rFont val="Calibri"/>
        <color rgb="FF0D0D0D"/>
        <sz val="12.0"/>
      </rPr>
      <t xml:space="preserve">Хомут для труб D100 </t>
    </r>
    <r>
      <rPr>
        <rFont val="Calibri"/>
        <color rgb="FF0D0D0D"/>
        <sz val="11.0"/>
      </rPr>
      <t>з тримачем дроту NIRO</t>
    </r>
  </si>
  <si>
    <t>Н-882</t>
  </si>
  <si>
    <r>
      <rPr>
        <rFont val="Calibri"/>
        <color rgb="FF0D0D0D"/>
        <sz val="12.0"/>
      </rPr>
      <t xml:space="preserve">Хомут для труб D80 </t>
    </r>
    <r>
      <rPr>
        <rFont val="Calibri"/>
        <color rgb="FF0D0D0D"/>
        <sz val="11.0"/>
      </rPr>
      <t>з тримачем дроту NIRO</t>
    </r>
  </si>
  <si>
    <t>Н-892</t>
  </si>
  <si>
    <r>
      <rPr>
        <rFont val="Calibri"/>
        <color rgb="FF0D0D0D"/>
        <sz val="12.0"/>
      </rPr>
      <t xml:space="preserve">Хомут для труб D90 </t>
    </r>
    <r>
      <rPr>
        <rFont val="Calibri"/>
        <color rgb="FF0D0D0D"/>
        <sz val="11.0"/>
      </rPr>
      <t>з тримачем дроту NIRO</t>
    </r>
  </si>
  <si>
    <t>Н-820</t>
  </si>
  <si>
    <t>Хомут для труби d60-120 універсальний</t>
  </si>
  <si>
    <t>для прокладання дроту по водостічних трубах  діаметром 
від 60 до 120 мм</t>
  </si>
  <si>
    <t>Н-301</t>
  </si>
  <si>
    <t>Тримач дроту пластиковий для плоского даху</t>
  </si>
  <si>
    <r>
      <rPr>
        <rFont val="Calibri"/>
        <b/>
        <color rgb="FFBFBFBF"/>
        <sz val="9.0"/>
      </rPr>
      <t xml:space="preserve">• </t>
    </r>
    <r>
      <rPr>
        <rFont val="Calibri"/>
        <b/>
        <color rgb="FF767171"/>
        <sz val="9.0"/>
      </rPr>
      <t xml:space="preserve">пустий без кришки  </t>
    </r>
    <r>
      <rPr>
        <rFont val="Calibri"/>
        <color rgb="FFBFBFBF"/>
        <sz val="9.0"/>
      </rPr>
      <t xml:space="preserve"> •</t>
    </r>
    <r>
      <rPr>
        <rFont val="Calibri"/>
        <color rgb="FF767171"/>
        <sz val="9.0"/>
      </rPr>
      <t xml:space="preserve"> під заповнення бетоном</t>
    </r>
  </si>
  <si>
    <t>Н-302</t>
  </si>
  <si>
    <r>
      <rPr>
        <rFont val="Calibri"/>
        <color rgb="FF0D0D0D"/>
        <sz val="12.0"/>
      </rPr>
      <t xml:space="preserve">Тримач дроту пластиковий для плоского даху 
</t>
    </r>
    <r>
      <rPr>
        <rFont val="Calibri"/>
        <color rgb="FF0D0D0D"/>
        <sz val="10.0"/>
      </rPr>
      <t>з кришкою</t>
    </r>
  </si>
  <si>
    <r>
      <rPr>
        <rFont val="Calibri"/>
        <b/>
        <color rgb="FFBFBFBF"/>
        <sz val="9.0"/>
      </rPr>
      <t xml:space="preserve">• </t>
    </r>
    <r>
      <rPr>
        <rFont val="Calibri"/>
        <b/>
        <color rgb="FF767171"/>
        <sz val="9.0"/>
      </rPr>
      <t xml:space="preserve">пустий з кришкою  </t>
    </r>
    <r>
      <rPr>
        <rFont val="Calibri"/>
        <b/>
        <color rgb="FFBFBFBF"/>
        <sz val="9.0"/>
      </rPr>
      <t>•</t>
    </r>
    <r>
      <rPr>
        <rFont val="Calibri"/>
        <b/>
        <color rgb="FF767171"/>
        <sz val="9.0"/>
      </rPr>
      <t xml:space="preserve"> </t>
    </r>
    <r>
      <rPr>
        <rFont val="Calibri"/>
        <color rgb="FF767171"/>
        <sz val="9.0"/>
      </rPr>
      <t>під заповнення бетоном</t>
    </r>
  </si>
  <si>
    <t>Н-303</t>
  </si>
  <si>
    <r>
      <rPr>
        <rFont val="Calibri"/>
        <color rgb="FF0D0D0D"/>
        <sz val="12.0"/>
      </rPr>
      <t xml:space="preserve">Тримач дроту пластиковий для плоского даху 
</t>
    </r>
    <r>
      <rPr>
        <rFont val="Calibri"/>
        <color rgb="FF0D0D0D"/>
        <sz val="10.0"/>
      </rPr>
      <t>з кришкою заповнений бетоном</t>
    </r>
  </si>
  <si>
    <r>
      <rPr>
        <rFont val="Calibri"/>
        <b/>
        <color rgb="FFBFBFBF"/>
        <sz val="9.0"/>
      </rPr>
      <t>•</t>
    </r>
    <r>
      <rPr>
        <rFont val="Calibri"/>
        <b/>
        <color rgb="FF767171"/>
        <sz val="9.0"/>
      </rPr>
      <t xml:space="preserve"> заповнений бетоном (1,2 кг)  </t>
    </r>
    <r>
      <rPr>
        <rFont val="Calibri"/>
        <b/>
        <color rgb="FFBFBFBF"/>
        <sz val="9.0"/>
      </rPr>
      <t>•</t>
    </r>
    <r>
      <rPr>
        <rFont val="Calibri"/>
        <b/>
        <color rgb="FF767171"/>
        <sz val="9.0"/>
      </rPr>
      <t xml:space="preserve">  з кришкою</t>
    </r>
  </si>
  <si>
    <t>Н-304</t>
  </si>
  <si>
    <r>
      <rPr>
        <rFont val="Calibri"/>
        <color rgb="FF0D0D0D"/>
        <sz val="12.0"/>
      </rPr>
      <t xml:space="preserve">Тримач дроту пластиковий для плоского даху 
</t>
    </r>
    <r>
      <rPr>
        <rFont val="Calibri"/>
        <color rgb="FF0D0D0D"/>
        <sz val="10.0"/>
      </rPr>
      <t>заповнений бетоном</t>
    </r>
  </si>
  <si>
    <r>
      <rPr>
        <rFont val="Calibri"/>
        <b/>
        <color rgb="FFBFBFBF"/>
        <sz val="9.0"/>
      </rPr>
      <t>•</t>
    </r>
    <r>
      <rPr>
        <rFont val="Calibri"/>
        <b/>
        <color rgb="FF767171"/>
        <sz val="9.0"/>
      </rPr>
      <t xml:space="preserve"> заповнений бетоном (1,2 кг)  </t>
    </r>
    <r>
      <rPr>
        <rFont val="Calibri"/>
        <b/>
        <color rgb="FFBFBFBF"/>
        <sz val="9.0"/>
      </rPr>
      <t xml:space="preserve">• </t>
    </r>
    <r>
      <rPr>
        <rFont val="Calibri"/>
        <b/>
        <color rgb="FF767171"/>
        <sz val="9.0"/>
      </rPr>
      <t xml:space="preserve"> без кришки</t>
    </r>
  </si>
  <si>
    <r>
      <rPr>
        <rFont val="Calibri"/>
        <b/>
        <color rgb="FF666666"/>
        <sz val="9.0"/>
      </rPr>
      <t>наявність на складі:  [</t>
    </r>
    <r>
      <rPr>
        <rFont val="Calibri"/>
        <b/>
        <color rgb="FF44546A"/>
        <sz val="9.0"/>
      </rPr>
      <t>+]</t>
    </r>
    <r>
      <rPr>
        <rFont val="Calibri"/>
        <b/>
        <color rgb="FF666666"/>
        <sz val="9.0"/>
      </rPr>
      <t xml:space="preserve"> </t>
    </r>
    <r>
      <rPr>
        <rFont val="Calibri"/>
        <b val="0"/>
        <color rgb="FF1C1C1C"/>
        <sz val="9.0"/>
      </rPr>
      <t xml:space="preserve"> </t>
    </r>
    <r>
      <rPr>
        <rFont val="Calibri"/>
        <b val="0"/>
        <color rgb="FF262626"/>
        <sz val="9.0"/>
      </rPr>
      <t>наявно на складі</t>
    </r>
    <r>
      <rPr>
        <rFont val="Calibri"/>
        <b val="0"/>
        <color rgb="FF1C1C1C"/>
        <sz val="9.0"/>
      </rPr>
      <t>,</t>
    </r>
    <r>
      <rPr>
        <rFont val="Calibri"/>
        <b val="0"/>
        <color theme="5"/>
        <sz val="9.0"/>
      </rPr>
      <t xml:space="preserve"> </t>
    </r>
    <r>
      <rPr>
        <rFont val="Calibri"/>
        <b val="0"/>
        <color rgb="FF3F3F3F"/>
        <sz val="9.0"/>
      </rPr>
      <t xml:space="preserve">[п/з] </t>
    </r>
    <r>
      <rPr>
        <rFont val="Calibri"/>
        <b val="0"/>
        <color rgb="FF1C1C1C"/>
        <sz val="9.0"/>
      </rPr>
      <t xml:space="preserve">під замовлення або </t>
    </r>
    <r>
      <rPr>
        <rFont val="Calibri"/>
        <b val="0"/>
        <color rgb="FF262626"/>
        <sz val="9.0"/>
      </rPr>
      <t>наявно у невеликій к-сті</t>
    </r>
  </si>
  <si>
    <r>
      <rPr>
        <rFont val="Calibri"/>
        <b/>
        <color rgb="FF666666"/>
        <sz val="9.0"/>
      </rPr>
      <t xml:space="preserve">матеріал виконання:  </t>
    </r>
    <r>
      <rPr>
        <rFont val="Calibri"/>
        <b/>
        <color rgb="FF1C1C1C"/>
        <sz val="9.0"/>
      </rPr>
      <t>ОС</t>
    </r>
    <r>
      <rPr>
        <rFont val="Calibri"/>
        <b val="0"/>
        <color rgb="FF1C1C1C"/>
        <sz val="9.0"/>
      </rPr>
      <t xml:space="preserve">- сталь оцинкована гальванічно, </t>
    </r>
    <r>
      <rPr>
        <rFont val="Calibri"/>
        <b/>
        <color rgb="FF1C1C1C"/>
        <sz val="9.0"/>
      </rPr>
      <t>ST</t>
    </r>
    <r>
      <rPr>
        <rFont val="Calibri"/>
        <b val="0"/>
        <color rgb="FF1C1C1C"/>
        <sz val="9.0"/>
      </rPr>
      <t xml:space="preserve">- гарячецинкована сталь, </t>
    </r>
    <r>
      <rPr>
        <rFont val="Calibri"/>
        <b/>
        <color rgb="FF203864"/>
        <sz val="9.0"/>
      </rPr>
      <t>NI</t>
    </r>
    <r>
      <rPr>
        <rFont val="Calibri"/>
        <b val="0"/>
        <color rgb="FF203864"/>
        <sz val="9.0"/>
      </rPr>
      <t>- нержавіюча сталь</t>
    </r>
    <r>
      <rPr>
        <rFont val="Calibri"/>
        <b val="0"/>
        <color rgb="FF1C1C1C"/>
        <sz val="9.0"/>
      </rPr>
      <t xml:space="preserve">, </t>
    </r>
    <r>
      <rPr>
        <rFont val="Calibri"/>
        <b/>
        <color rgb="FF993300"/>
        <sz val="9.0"/>
      </rPr>
      <t>CU</t>
    </r>
    <r>
      <rPr>
        <rFont val="Calibri"/>
        <b val="0"/>
        <color rgb="FF993300"/>
        <sz val="9.0"/>
      </rPr>
      <t>- мідь</t>
    </r>
    <r>
      <rPr>
        <rFont val="Calibri"/>
        <b val="0"/>
        <color rgb="FF1C1C1C"/>
        <sz val="9.0"/>
      </rPr>
      <t xml:space="preserve">, </t>
    </r>
    <r>
      <rPr>
        <rFont val="Calibri"/>
        <b/>
        <color rgb="FF1F4E79"/>
        <sz val="9.0"/>
      </rPr>
      <t xml:space="preserve">LA </t>
    </r>
    <r>
      <rPr>
        <rFont val="Calibri"/>
        <b val="0"/>
        <color rgb="FF1F4E79"/>
        <sz val="9.0"/>
      </rPr>
      <t xml:space="preserve">- лакування в колір, </t>
    </r>
    <r>
      <rPr>
        <rFont val="Calibri"/>
        <b/>
        <color rgb="FF2F5496"/>
        <sz val="9.0"/>
      </rPr>
      <t>AL</t>
    </r>
    <r>
      <rPr>
        <rFont val="Calibri"/>
        <b val="0"/>
        <color rgb="FF2F5496"/>
        <sz val="9.0"/>
      </rPr>
      <t xml:space="preserve"> - алюміній </t>
    </r>
  </si>
  <si>
    <t>ГРУПА K - ІНШІ КОМПЛЕКТУЮЧІ</t>
  </si>
  <si>
    <t>К-201</t>
  </si>
  <si>
    <t>Труба монтажна d20/12</t>
  </si>
  <si>
    <t>для прокладання дроту в штукатурці/ під утепленням</t>
  </si>
  <si>
    <t>К-202</t>
  </si>
  <si>
    <t>Муфта для труби 20/12</t>
  </si>
  <si>
    <t>К-203</t>
  </si>
  <si>
    <t>Затискач UD-20 для труби 20/12</t>
  </si>
  <si>
    <t>К-220</t>
  </si>
  <si>
    <t>Компенсатор</t>
  </si>
  <si>
    <t>для вирівнювання довжини дроту при температурних змінах</t>
  </si>
  <si>
    <t>К-221</t>
  </si>
  <si>
    <t>Компенсаційний з'єднувач дріт/дріт</t>
  </si>
  <si>
    <t>К-222</t>
  </si>
  <si>
    <t>Компенсаційний з'єднувач полоса/полоса</t>
  </si>
  <si>
    <t>К-223</t>
  </si>
  <si>
    <t>Компенсаційний з'єднувач дріт/полоса</t>
  </si>
  <si>
    <t>К-271</t>
  </si>
  <si>
    <t>Зажим натяжний</t>
  </si>
  <si>
    <t>для виконання струмовідводів методом натягування</t>
  </si>
  <si>
    <t>К-274</t>
  </si>
  <si>
    <t>Натяжна труба L=400</t>
  </si>
  <si>
    <t>К-276</t>
  </si>
  <si>
    <t>Натяжна труба L=600</t>
  </si>
  <si>
    <t>K-308</t>
  </si>
  <si>
    <t>Пластина-скоба тримача дроту</t>
  </si>
  <si>
    <t>для кріплення дроту 8 мм до стін чи конструкцій</t>
  </si>
  <si>
    <t>K-316</t>
  </si>
  <si>
    <t>Пластина-скоба тримача стержня D16</t>
  </si>
  <si>
    <t>для кріплення стержня D16 мм до стін чи конструкцій</t>
  </si>
  <si>
    <t>К-391</t>
  </si>
  <si>
    <t>Захисний екран 1,4 м</t>
  </si>
  <si>
    <t>для захисту струмовідводу/полоси 
від механічних пошкоджень</t>
  </si>
  <si>
    <t>К-681</t>
  </si>
  <si>
    <t>Корпус для контрольного фасадного з'єднання</t>
  </si>
  <si>
    <t>розмір 140х140х60</t>
  </si>
  <si>
    <t>К-682</t>
  </si>
  <si>
    <t>розмір 140х140х100</t>
  </si>
  <si>
    <t>К-683</t>
  </si>
  <si>
    <t>Колодязь ревізійний пластиковий</t>
  </si>
  <si>
    <t>для влаштування контрольних з'єднань в землі, 
розмір 300х300х300</t>
  </si>
  <si>
    <t>К-700</t>
  </si>
  <si>
    <t>Ізоляційний стержень 1000 мм</t>
  </si>
  <si>
    <t>М8/М8</t>
  </si>
  <si>
    <t>К-701</t>
  </si>
  <si>
    <t>для прокладання струмовідводу з дотриманням</t>
  </si>
  <si>
    <t>M16/M16</t>
  </si>
  <si>
    <t>К-702</t>
  </si>
  <si>
    <t>безпечної ізоляційної відстані, довжина 1 м</t>
  </si>
  <si>
    <t>M8/M16</t>
  </si>
  <si>
    <t>К-750</t>
  </si>
  <si>
    <t>Ізоляційний стержень 500 мм</t>
  </si>
  <si>
    <t>К-751</t>
  </si>
  <si>
    <t>К-752</t>
  </si>
  <si>
    <t>безпечної ізоляційної відстані, довжина 0,5 м</t>
  </si>
  <si>
    <t>К-770</t>
  </si>
  <si>
    <t>Ізоляційний стержень 700 мм</t>
  </si>
  <si>
    <t>К-771</t>
  </si>
  <si>
    <t>К-772</t>
  </si>
  <si>
    <t>безпечної ізоляційної відстані, довжина 0,75 м</t>
  </si>
  <si>
    <t>К-801</t>
  </si>
  <si>
    <r>
      <rPr>
        <rFont val="Calibri"/>
        <color rgb="FF1C1C1C"/>
        <sz val="12.0"/>
      </rPr>
      <t>Тримач ізоляційного стержня</t>
    </r>
    <r>
      <rPr>
        <rFont val="Calibri"/>
        <color rgb="FF2F75DD"/>
        <sz val="9.0"/>
      </rPr>
      <t xml:space="preserve"> (нова конструція)</t>
    </r>
  </si>
  <si>
    <t>N</t>
  </si>
  <si>
    <t>К-803</t>
  </si>
  <si>
    <t>Тримач ізол. стержня до щогли d32 мм</t>
  </si>
  <si>
    <t>К-804</t>
  </si>
  <si>
    <t>Тримач ізол. стержня до щогли d42 мм</t>
  </si>
  <si>
    <t>К-805</t>
  </si>
  <si>
    <t>Тримач ізоляційного стержня фальцевий</t>
  </si>
  <si>
    <t>К-818</t>
  </si>
  <si>
    <t>Тримач дроту пластиковий до ізол.стержня</t>
  </si>
  <si>
    <t>К-830</t>
  </si>
  <si>
    <t>Тримач дроту металевий до ізол.стержня</t>
  </si>
  <si>
    <t>К-838</t>
  </si>
  <si>
    <t>Тримач стержня д16мм до ізол.стержня</t>
  </si>
  <si>
    <t>К-808</t>
  </si>
  <si>
    <t>З'єднувач прямий до ізол.стержня М8</t>
  </si>
  <si>
    <t>К-816</t>
  </si>
  <si>
    <t>З'єднувач прямий до ізол.стержня М16</t>
  </si>
  <si>
    <t>К-870</t>
  </si>
  <si>
    <t>Обойма універсальна до труби 100-300 мм М8</t>
  </si>
  <si>
    <t>К-871</t>
  </si>
  <si>
    <t>Обойма універсальна до труби 100-300 мм М16</t>
  </si>
  <si>
    <t>К-872</t>
  </si>
  <si>
    <t>Обойма універсальна до труби 300-500 мм М8</t>
  </si>
  <si>
    <t>К-873</t>
  </si>
  <si>
    <t>Обойма універсальна до труби 300-500 мм М16</t>
  </si>
  <si>
    <t>К-874</t>
  </si>
  <si>
    <t>Обойма універсальна подвійна до труби 100-300 мм</t>
  </si>
  <si>
    <t>К-875</t>
  </si>
  <si>
    <t>Обойма універсальна подвійна до труби 300-500 мм</t>
  </si>
  <si>
    <t>К-901</t>
  </si>
  <si>
    <t>Шуруп даховий з 2-ма підкладками</t>
  </si>
  <si>
    <t>Для кріплення металевих тримачів до металевої покрівлі</t>
  </si>
  <si>
    <t>К-902</t>
  </si>
  <si>
    <t xml:space="preserve"> Шуруп даховий під викрутку з підкладкою</t>
  </si>
  <si>
    <t>Для  кріплення  пластикових  тримачів до металевого даху</t>
  </si>
  <si>
    <t>К-910</t>
  </si>
  <si>
    <t>Мастика бітумно-полімерна (10 кг)</t>
  </si>
  <si>
    <t>-</t>
  </si>
  <si>
    <t>для приклеювання тримачів Н-303 до покрівлі з рубероїду</t>
  </si>
  <si>
    <t>К-950</t>
  </si>
  <si>
    <t>Вазелін технічний 0,5 кг</t>
  </si>
  <si>
    <t>для захисту болтових з'єднань від впливу корозії</t>
  </si>
  <si>
    <t>К-1000</t>
  </si>
  <si>
    <t>Пристрій для вирівнювання проволоки та полоси</t>
  </si>
  <si>
    <t>• використовується для швидкого вирівнювання дроту ø 6..10 мм  
та полоси шириною до 30 мм ; 9 роликів</t>
  </si>
  <si>
    <r>
      <rPr>
        <rFont val="Calibri"/>
        <b/>
        <color rgb="FF666666"/>
        <sz val="9.0"/>
      </rPr>
      <t>наявність на складі:  [</t>
    </r>
    <r>
      <rPr>
        <rFont val="Calibri"/>
        <b/>
        <color rgb="FF44546A"/>
        <sz val="9.0"/>
      </rPr>
      <t>+]</t>
    </r>
    <r>
      <rPr>
        <rFont val="Calibri"/>
        <b/>
        <color rgb="FF666666"/>
        <sz val="9.0"/>
      </rPr>
      <t xml:space="preserve"> </t>
    </r>
    <r>
      <rPr>
        <rFont val="Calibri"/>
        <b val="0"/>
        <color rgb="FF1C1C1C"/>
        <sz val="9.0"/>
      </rPr>
      <t xml:space="preserve"> </t>
    </r>
    <r>
      <rPr>
        <rFont val="Calibri"/>
        <b val="0"/>
        <color rgb="FF262626"/>
        <sz val="9.0"/>
      </rPr>
      <t>наявно на складі</t>
    </r>
    <r>
      <rPr>
        <rFont val="Calibri"/>
        <b val="0"/>
        <color rgb="FF1C1C1C"/>
        <sz val="9.0"/>
      </rPr>
      <t>,</t>
    </r>
    <r>
      <rPr>
        <rFont val="Calibri"/>
        <b val="0"/>
        <color theme="5"/>
        <sz val="9.0"/>
      </rPr>
      <t xml:space="preserve"> </t>
    </r>
    <r>
      <rPr>
        <rFont val="Calibri"/>
        <b val="0"/>
        <color rgb="FF3F3F3F"/>
        <sz val="9.0"/>
      </rPr>
      <t xml:space="preserve">[п/з] </t>
    </r>
    <r>
      <rPr>
        <rFont val="Calibri"/>
        <b val="0"/>
        <color rgb="FF1C1C1C"/>
        <sz val="9.0"/>
      </rPr>
      <t xml:space="preserve">під замовлення або </t>
    </r>
    <r>
      <rPr>
        <rFont val="Calibri"/>
        <b val="0"/>
        <color rgb="FF262626"/>
        <sz val="9.0"/>
      </rPr>
      <t>наявно у невеликій к-сті</t>
    </r>
  </si>
  <si>
    <r>
      <rPr>
        <rFont val="Calibri"/>
        <b/>
        <color rgb="FF666666"/>
        <sz val="9.0"/>
      </rPr>
      <t xml:space="preserve">матеріал виконання: </t>
    </r>
    <r>
      <rPr>
        <rFont val="Calibri"/>
        <b/>
        <color rgb="FF1C1C1C"/>
        <sz val="9.0"/>
      </rPr>
      <t>ОС</t>
    </r>
    <r>
      <rPr>
        <rFont val="Calibri"/>
        <b val="0"/>
        <color rgb="FF1C1C1C"/>
        <sz val="9.0"/>
      </rPr>
      <t xml:space="preserve">- сталь оцинкована гальванічно, </t>
    </r>
    <r>
      <rPr>
        <rFont val="Calibri"/>
        <b/>
        <color rgb="FF1C1C1C"/>
        <sz val="9.0"/>
      </rPr>
      <t>ST</t>
    </r>
    <r>
      <rPr>
        <rFont val="Calibri"/>
        <b val="0"/>
        <color rgb="FF1C1C1C"/>
        <sz val="9.0"/>
      </rPr>
      <t xml:space="preserve">- гарячецинкована сталь, </t>
    </r>
    <r>
      <rPr>
        <rFont val="Calibri"/>
        <b/>
        <color rgb="FF1C1C1C"/>
        <sz val="9.0"/>
      </rPr>
      <t>AL</t>
    </r>
    <r>
      <rPr>
        <rFont val="Calibri"/>
        <b val="0"/>
        <color rgb="FF1C1C1C"/>
        <sz val="9.0"/>
      </rPr>
      <t xml:space="preserve">- алюміній, </t>
    </r>
    <r>
      <rPr>
        <rFont val="Calibri"/>
        <b/>
        <color rgb="FF1C1C1C"/>
        <sz val="9.0"/>
      </rPr>
      <t>PL</t>
    </r>
    <r>
      <rPr>
        <rFont val="Calibri"/>
        <b val="0"/>
        <color rgb="FF1C1C1C"/>
        <sz val="9.0"/>
      </rPr>
      <t>- пластик</t>
    </r>
  </si>
  <si>
    <t>ГРУПА G - УЗЕМЛЕННЯ</t>
  </si>
  <si>
    <t>G-16/30</t>
  </si>
  <si>
    <t>Комплект стержневого уземлювача ø16, 3 м</t>
  </si>
  <si>
    <t>в комплекті 2 стержні 1,5м  муфтами, наконечник,
злучник стержня з полосою В40 та гвинт-заглушка</t>
  </si>
  <si>
    <t>G-16/45</t>
  </si>
  <si>
    <t>Комплект стержневого уземлювача ø16, 4,5 м</t>
  </si>
  <si>
    <t>в комплекті 3 стержні 1,5м  муфтами, наконечник,
злучник стержня з полосою В40 та гвинт-заглушка</t>
  </si>
  <si>
    <t>G-16/60</t>
  </si>
  <si>
    <t>Комплект стержневого уземлювача ø16, 6 м</t>
  </si>
  <si>
    <t>в комплекті 4 стержні 1,5м  муфтами, наконечник,
злучник стержня з полосою В40 та гвинт-заглушка</t>
  </si>
  <si>
    <t>G-16/90</t>
  </si>
  <si>
    <t>Комплект стержневого уземлювача ø16, 9 м</t>
  </si>
  <si>
    <t>в комплекті 6 стержнів 1,5м  муфтами, наконечник,
злучник стержня з полосою В40 та гвинт-заглушка</t>
  </si>
  <si>
    <t>G-16/1</t>
  </si>
  <si>
    <t>Стержень уземлення ø16 мм L-1500</t>
  </si>
  <si>
    <t>стержень заземлення 1,5м, різьбовий, д16мм</t>
  </si>
  <si>
    <t>G-16/2</t>
  </si>
  <si>
    <t>Муфта з'єднувальна для стержня ø16 мм</t>
  </si>
  <si>
    <t>різьбова муфта-з'єднувач для стержня уземлювача</t>
  </si>
  <si>
    <t>G-16/3</t>
  </si>
  <si>
    <t>Наконечник для стержня ø16 мм</t>
  </si>
  <si>
    <t>G-16/4</t>
  </si>
  <si>
    <t>Забивний гвинт для стержня ø16 мм</t>
  </si>
  <si>
    <t>для ручного забивання стержня уземлення діам. 16 мм</t>
  </si>
  <si>
    <t>G-16/5</t>
  </si>
  <si>
    <t xml:space="preserve"> Ударна муфта для стержня ø16 мм</t>
  </si>
  <si>
    <t>для з'єднання стержня з ударним гвинтом</t>
  </si>
  <si>
    <t>G-20/30</t>
  </si>
  <si>
    <t>Комплект стержневого уземлювача ø20, 3 м</t>
  </si>
  <si>
    <t>в комплекті 2 стержні довж. 1,5м, наконечник
 та злучник стержня з полосою, гарячецинкована сталь</t>
  </si>
  <si>
    <t>G-20/45</t>
  </si>
  <si>
    <t>Комплект стержневого уземлювача ø20, 4,5 м</t>
  </si>
  <si>
    <t>в комплекті 3 стержні довж. 1,5м, наконечник
 та злучник стержня з полосою, гарячецинкована сталь</t>
  </si>
  <si>
    <t>G-20/60</t>
  </si>
  <si>
    <t>Комплект стержневого уземлювача ø20, 6 м</t>
  </si>
  <si>
    <t>в комплекті 4 стержні довж. 1,5м, наконечник
 та злучник стержня з полосою, гарячецинкована сталь</t>
  </si>
  <si>
    <t>G-20/1</t>
  </si>
  <si>
    <t>Стержень уземлення ø20 мм L-1500</t>
  </si>
  <si>
    <t xml:space="preserve">L=1500 мм, гарячий цинк. 80 мкм., D=20 мм. </t>
  </si>
  <si>
    <t>G-20/2</t>
  </si>
  <si>
    <t>Наконечник для стержня ø20 мм</t>
  </si>
  <si>
    <t>Сталь марки 45, цинк 80 мкм., D=20мм</t>
  </si>
  <si>
    <t>G-20/5</t>
  </si>
  <si>
    <t>Насадка ручного монтажу стержня D20 мм</t>
  </si>
  <si>
    <t xml:space="preserve"> для забивання стержнів зі сталі підвищеної міцності</t>
  </si>
  <si>
    <t>G-20/8</t>
  </si>
  <si>
    <t>Ударна насадка SDS-MAX для уземлювачів D20 мм</t>
  </si>
  <si>
    <t>G-14/30</t>
  </si>
  <si>
    <t>Уземлювач поміднений ø14,2 мм, L=3 м</t>
  </si>
  <si>
    <t>CP</t>
  </si>
  <si>
    <t>G-14/45</t>
  </si>
  <si>
    <t>Уземлювач поміднений ø14,2 мм, L=4,5 м</t>
  </si>
  <si>
    <t>G-14/60</t>
  </si>
  <si>
    <t>Уземлювачпоміднений ø14,2 мм, L=6 м</t>
  </si>
  <si>
    <t>G-14/90</t>
  </si>
  <si>
    <t>Уземлювач поміднений ø14,2 мм, L=9 м</t>
  </si>
  <si>
    <t>G-14/1</t>
  </si>
  <si>
    <t>Стержень уземлення 1,5м, d14,2 поміднений</t>
  </si>
  <si>
    <t>G-14/2</t>
  </si>
  <si>
    <t>З'єднувач латунний для стержня d14,2 мм</t>
  </si>
  <si>
    <t>BR</t>
  </si>
  <si>
    <t>G-112</t>
  </si>
  <si>
    <t>Антикорозійна стрічка 100 мм, 10 м</t>
  </si>
  <si>
    <t>стрічка насичена антикорозійною пастою; 100mm x10m</t>
  </si>
  <si>
    <t>G-115</t>
  </si>
  <si>
    <t>Стрічка антикорозійна 50 мм, 10 м</t>
  </si>
  <si>
    <t>стрічка насичена антикорозійною пастою; 50mm x10m</t>
  </si>
  <si>
    <t>G-160</t>
  </si>
  <si>
    <t>Насадка SDS-MAX для вібромолота</t>
  </si>
  <si>
    <t>для забивання стержнів уземлення G-16 відбійником</t>
  </si>
  <si>
    <t>G-290</t>
  </si>
  <si>
    <t>Шина вирівнювання потенціалів</t>
  </si>
  <si>
    <t>для вирівнювання потенціалів електричних з’єднань</t>
  </si>
  <si>
    <r>
      <rPr>
        <rFont val="Calibri"/>
        <b/>
        <color rgb="FF666666"/>
        <sz val="9.0"/>
      </rPr>
      <t>наявність на складі:  [</t>
    </r>
    <r>
      <rPr>
        <rFont val="Calibri"/>
        <b/>
        <color rgb="FF44546A"/>
        <sz val="9.0"/>
      </rPr>
      <t>+]</t>
    </r>
    <r>
      <rPr>
        <rFont val="Calibri"/>
        <b/>
        <color rgb="FF666666"/>
        <sz val="9.0"/>
      </rPr>
      <t xml:space="preserve"> </t>
    </r>
    <r>
      <rPr>
        <rFont val="Calibri"/>
        <b val="0"/>
        <color rgb="FF1C1C1C"/>
        <sz val="9.0"/>
      </rPr>
      <t xml:space="preserve"> </t>
    </r>
    <r>
      <rPr>
        <rFont val="Calibri"/>
        <b val="0"/>
        <color rgb="FF262626"/>
        <sz val="9.0"/>
      </rPr>
      <t>наявно на складі</t>
    </r>
    <r>
      <rPr>
        <rFont val="Calibri"/>
        <b val="0"/>
        <color rgb="FF1C1C1C"/>
        <sz val="9.0"/>
      </rPr>
      <t>,</t>
    </r>
    <r>
      <rPr>
        <rFont val="Calibri"/>
        <b val="0"/>
        <color theme="5"/>
        <sz val="9.0"/>
      </rPr>
      <t xml:space="preserve"> </t>
    </r>
    <r>
      <rPr>
        <rFont val="Calibri"/>
        <b val="0"/>
        <color rgb="FF3F3F3F"/>
        <sz val="9.0"/>
      </rPr>
      <t xml:space="preserve">[п/з] </t>
    </r>
    <r>
      <rPr>
        <rFont val="Calibri"/>
        <b val="0"/>
        <color rgb="FF1C1C1C"/>
        <sz val="9.0"/>
      </rPr>
      <t xml:space="preserve">під замовлення або </t>
    </r>
    <r>
      <rPr>
        <rFont val="Calibri"/>
        <b val="0"/>
        <color rgb="FF262626"/>
        <sz val="9.0"/>
      </rPr>
      <t>наявно у невеликій к-сті</t>
    </r>
  </si>
  <si>
    <r>
      <rPr>
        <rFont val="Calibri"/>
        <b/>
        <color rgb="FF666666"/>
        <sz val="9.0"/>
      </rPr>
      <t xml:space="preserve">матеріал виконання: </t>
    </r>
    <r>
      <rPr>
        <rFont val="Calibri"/>
        <b/>
        <color rgb="FF1C1C1C"/>
        <sz val="9.0"/>
      </rPr>
      <t>ОС</t>
    </r>
    <r>
      <rPr>
        <rFont val="Calibri"/>
        <b val="0"/>
        <color rgb="FF1C1C1C"/>
        <sz val="9.0"/>
      </rPr>
      <t xml:space="preserve">- сталь оцинкована гальванічно, </t>
    </r>
    <r>
      <rPr>
        <rFont val="Calibri"/>
        <b/>
        <color rgb="FF1C1C1C"/>
        <sz val="9.0"/>
      </rPr>
      <t>ST</t>
    </r>
    <r>
      <rPr>
        <rFont val="Calibri"/>
        <b val="0"/>
        <color rgb="FF1C1C1C"/>
        <sz val="9.0"/>
      </rPr>
      <t xml:space="preserve">- гарячецинкована сталь, </t>
    </r>
    <r>
      <rPr>
        <rFont val="Calibri"/>
        <b/>
        <color rgb="FF203864"/>
        <sz val="9.0"/>
      </rPr>
      <t>NI</t>
    </r>
    <r>
      <rPr>
        <rFont val="Calibri"/>
        <b val="0"/>
        <color rgb="FF203864"/>
        <sz val="9.0"/>
      </rPr>
      <t>- нержавіюча сталь</t>
    </r>
  </si>
  <si>
    <t xml:space="preserve">                   ГРУПА М - БЛИСКАВКОПРИЙМАЧІ</t>
  </si>
  <si>
    <t>Блискавкоприймачі алюмінієві збірні 16/10 мм</t>
  </si>
  <si>
    <t>M-210</t>
  </si>
  <si>
    <t>Блискавкоприймач алюмінієвий  d16, 1,0 м</t>
  </si>
  <si>
    <t>M-215</t>
  </si>
  <si>
    <t>Блискавкоприймач алюмінієвий збірний 16/10, 1,5 м</t>
  </si>
  <si>
    <t>M-220</t>
  </si>
  <si>
    <t>Блискавкоприймач алюмінієвий збірний 16/10, 2,0 м</t>
  </si>
  <si>
    <t>M-225</t>
  </si>
  <si>
    <t>Блискавкоприймач алюмінієвий збірний 16/10, 2,5 м</t>
  </si>
  <si>
    <t>M-230</t>
  </si>
  <si>
    <t>Блискавкоприймач алюмінієвий збірний 16/10, 3,0 м</t>
  </si>
  <si>
    <t>M-235</t>
  </si>
  <si>
    <t>Блискавкоприймач алюмінієвий збірний 16/10, 3,5 м</t>
  </si>
  <si>
    <t>M-240</t>
  </si>
  <si>
    <t>Блискавкоприймач алюмінієвий збірний 16/10, 4,0 м</t>
  </si>
  <si>
    <r>
      <rPr>
        <rFont val="Calibri"/>
        <b/>
        <color rgb="FF333F50"/>
        <sz val="14.0"/>
      </rPr>
      <t>М-01</t>
    </r>
    <r>
      <rPr>
        <rFont val="Calibri"/>
        <b/>
        <color rgb="FF333F50"/>
        <sz val="12.0"/>
      </rPr>
      <t>. Блискавкоприймачі для комину</t>
    </r>
  </si>
  <si>
    <t>вертикальні дюралюмінієві блискавкоприймачі 
в комплекті: 2 або 3 кріпленнями для монтажу до стіни та злучник для приєднання дроту</t>
  </si>
  <si>
    <t>M-01/15</t>
  </si>
  <si>
    <t>Блискавкоприймач для комину 1,5 м</t>
  </si>
  <si>
    <t>ціну уточняйте</t>
  </si>
  <si>
    <t>M-01/20</t>
  </si>
  <si>
    <t>Блискавкоприймач для комину 2,0 м</t>
  </si>
  <si>
    <t>M-01/25</t>
  </si>
  <si>
    <t>Блискавкоприймач для комину 2,5 м</t>
  </si>
  <si>
    <t>M-01/30</t>
  </si>
  <si>
    <t>Блискавкоприймач для комину 3,0 м</t>
  </si>
  <si>
    <t>M-01/35</t>
  </si>
  <si>
    <t>Блискавкоприймач для комину 3,5 м</t>
  </si>
  <si>
    <t>M-01/40</t>
  </si>
  <si>
    <t>Блискавкоприймач для комину 4,0 м</t>
  </si>
  <si>
    <r>
      <rPr>
        <rFont val="Calibri"/>
        <b/>
        <color rgb="FF333F50"/>
        <sz val="14.0"/>
      </rPr>
      <t>М-02</t>
    </r>
    <r>
      <rPr>
        <rFont val="Calibri"/>
        <b/>
        <color rgb="FF333F50"/>
        <sz val="12.0"/>
      </rPr>
      <t>. Щогли з нержавіючої сталі</t>
    </r>
  </si>
  <si>
    <t>вертикальні щогли з нержавіючої сталі в комплекті зі злучником для приєднання дроту</t>
  </si>
  <si>
    <t>M-02/30</t>
  </si>
  <si>
    <t>Щогла блискавкоприймача 3 м</t>
  </si>
  <si>
    <t>M-02/40</t>
  </si>
  <si>
    <t>Щогла блискавкоприймача 4 м</t>
  </si>
  <si>
    <t>M-02/50</t>
  </si>
  <si>
    <t>Щогла блискавкоприймача 5 м</t>
  </si>
  <si>
    <t>M-02/60</t>
  </si>
  <si>
    <t>Щогла блискавкоприймача 6 м</t>
  </si>
  <si>
    <t>M-02/70</t>
  </si>
  <si>
    <t>Щогла блискавкоприймача 7 м</t>
  </si>
  <si>
    <t>M-02/80</t>
  </si>
  <si>
    <t>Щогла блискавкоприймача 8 м</t>
  </si>
  <si>
    <t>M-02/90</t>
  </si>
  <si>
    <t>M-02/100</t>
  </si>
  <si>
    <r>
      <rPr>
        <rFont val="Calibri"/>
        <color rgb="FF0D0D0D"/>
        <sz val="12.0"/>
      </rPr>
      <t xml:space="preserve">Щогла блискавкоприймача 10 м 
</t>
    </r>
    <r>
      <rPr>
        <rFont val="Calibri"/>
        <i/>
        <color rgb="FF0D0D0D"/>
        <sz val="9.0"/>
      </rPr>
      <t>з комплектом розтяжок</t>
    </r>
  </si>
  <si>
    <r>
      <rPr>
        <rFont val="Calibri"/>
        <b/>
        <color rgb="FF333F50"/>
        <sz val="14.0"/>
      </rPr>
      <t>М-02</t>
    </r>
    <r>
      <rPr>
        <rFont val="Calibri"/>
        <b/>
        <color rgb="FF333F50"/>
        <sz val="12.0"/>
      </rPr>
      <t>. Щогли для закріплення активного блискавкоприймача</t>
    </r>
  </si>
  <si>
    <t>вертикальні щогли з нержавіючої сталі з можливістю закріплення активного блискавкоприймача Gromostar
в комплекті із злучником для приєднання дроту</t>
  </si>
  <si>
    <t>M-02/32</t>
  </si>
  <si>
    <t>Щогла активного блискавкоприймача 3 м</t>
  </si>
  <si>
    <t>M-02/42</t>
  </si>
  <si>
    <t>Щогла активного блискавкоприймача 4 м</t>
  </si>
  <si>
    <t>M-02/52</t>
  </si>
  <si>
    <t>Щогла активного блискавкоприймача 5 м</t>
  </si>
  <si>
    <t>M-02/62</t>
  </si>
  <si>
    <t>Щогла активного блискавкоприймача 6 м</t>
  </si>
  <si>
    <t>M-02/72</t>
  </si>
  <si>
    <t>Щогла активного блискавкоприймача 7 м</t>
  </si>
  <si>
    <t>M-02/82</t>
  </si>
  <si>
    <t>Щогла активного блискавкоприймача 8 м</t>
  </si>
  <si>
    <r>
      <rPr>
        <rFont val="Calibri"/>
        <b/>
        <color rgb="FF333F50"/>
        <sz val="14.0"/>
      </rPr>
      <t>М-03</t>
    </r>
    <r>
      <rPr>
        <rFont val="Calibri"/>
        <b/>
        <color rgb="FF333F50"/>
        <sz val="12.0"/>
      </rPr>
      <t>. Блискавкоприймачі з боковим кріпленням</t>
    </r>
  </si>
  <si>
    <t>вертикальні щогли з нержавіючої сталі в комплекті із затискачем та 2-ма тримачами щогли до стіни</t>
  </si>
  <si>
    <t>M-03/30</t>
  </si>
  <si>
    <t>Щогла блискавкоприймача з боковим 
кріпленням, 3.0 м</t>
  </si>
  <si>
    <t>M-03/40</t>
  </si>
  <si>
    <t>Щогла блискавкоприймача з боковим 
кріпленням, 4.0 м</t>
  </si>
  <si>
    <t>M-03/50</t>
  </si>
  <si>
    <t>Щогла блискавкоприймача з боковим 
кріпленням, 5.0 м</t>
  </si>
  <si>
    <t>M-03/60</t>
  </si>
  <si>
    <t>Щогла блискавкоприймача з боковим 
кріпленням, 6.0 м</t>
  </si>
  <si>
    <t>M-03/70</t>
  </si>
  <si>
    <t>Щогла блискавкоприймача з боковим 
кріпленням, 7.0 м</t>
  </si>
  <si>
    <r>
      <rPr>
        <rFont val="Calibri"/>
        <b/>
        <color rgb="FF333F50"/>
        <sz val="14.0"/>
      </rPr>
      <t>М-04</t>
    </r>
    <r>
      <rPr>
        <rFont val="Calibri"/>
        <b/>
        <color rgb="FF333F50"/>
        <sz val="12.0"/>
      </rPr>
      <t>. Блискавкоприймачі на бетонній основі</t>
    </r>
  </si>
  <si>
    <t xml:space="preserve"> дюралюмінієві блискавкоприймачі в комплекті з бетонною основою для монтажу на плоскій покрівлі та затискачем для дроту</t>
  </si>
  <si>
    <t>M-04/15</t>
  </si>
  <si>
    <t>Блискавкоприймач з бетонною основою 1,5 м</t>
  </si>
  <si>
    <t>M-04/20</t>
  </si>
  <si>
    <t>Блискавкоприймач з бетонною основою 2,0 м</t>
  </si>
  <si>
    <t>M-04/25</t>
  </si>
  <si>
    <t>Блискавкоприймач з бетонною основою 2,5 м</t>
  </si>
  <si>
    <t>M-04/30</t>
  </si>
  <si>
    <t>Блискавкоприймач з бетонною основою 3,0 м</t>
  </si>
  <si>
    <t>M-04/35</t>
  </si>
  <si>
    <t>Блискавкоприймач з бетонною основою 3,5 м</t>
  </si>
  <si>
    <t>M-04/40</t>
  </si>
  <si>
    <t>Блискавкоприймач з бетонною основою 4,0 м</t>
  </si>
  <si>
    <r>
      <rPr>
        <rFont val="Calibri"/>
        <b/>
        <color rgb="FF333F50"/>
        <sz val="14.0"/>
      </rPr>
      <t>М-05</t>
    </r>
    <r>
      <rPr>
        <rFont val="Calibri"/>
        <b/>
        <color rgb="FF333F50"/>
        <sz val="12.0"/>
      </rPr>
      <t>. Блискавкоприймачі на тринозі з бетонними основами</t>
    </r>
  </si>
  <si>
    <t>вертикальні блискавкоприймачі з нержавіючої сталі в комплекті з триногою та бетонними основами 
для монтажу на плоскій покрівлі та затискачем для приєднання дроту</t>
  </si>
  <si>
    <t>M-05/30</t>
  </si>
  <si>
    <t>Блискавкоприймач 3 м на тринозі</t>
  </si>
  <si>
    <t>в комплекті тринога з 3-ма бет.основами та злучник</t>
  </si>
  <si>
    <t>M-05/40</t>
  </si>
  <si>
    <t>Блискавкоприймач 4 м на тринозі</t>
  </si>
  <si>
    <t>M-05/50</t>
  </si>
  <si>
    <t>Блискавкоприймач 5 м на тринозі</t>
  </si>
  <si>
    <t>M-05/60</t>
  </si>
  <si>
    <t>Блискавкоприймач 6 м на тринозі</t>
  </si>
  <si>
    <t>M-05/70</t>
  </si>
  <si>
    <t>Блискавкоприймач 7 м на тринозі</t>
  </si>
  <si>
    <t>M-05/80</t>
  </si>
  <si>
    <t>Блискавкоприймач 8 м на тринозі</t>
  </si>
  <si>
    <t>в комплекті тринога з 6-ма бет.основами та злучник</t>
  </si>
  <si>
    <t>M-05/90</t>
  </si>
  <si>
    <t>Блискавкоприймач 9 м на тринозі</t>
  </si>
  <si>
    <t>в комплекті тринога посилена з 6-ма бет.осн. та злучник</t>
  </si>
  <si>
    <t>M-05/100</t>
  </si>
  <si>
    <t>Блискавкоприймач 10 м на тринозі</t>
  </si>
  <si>
    <r>
      <rPr>
        <rFont val="Calibri"/>
        <b/>
        <color rgb="FF333F50"/>
        <sz val="14.0"/>
      </rPr>
      <t>М-05</t>
    </r>
    <r>
      <rPr>
        <rFont val="Calibri"/>
        <b/>
        <color rgb="FF333F50"/>
        <sz val="12.0"/>
      </rPr>
      <t>. Щогли на тринозі для активного блискавкоприймача</t>
    </r>
  </si>
  <si>
    <t>вертикальні блискавкоприймачі з нержавіючої сталі для закріплення активного блискавкоприймача
 в комплекті з триногою, 3-ма бетонними основами та затискачем для приєднання дроту</t>
  </si>
  <si>
    <t>M-05/32</t>
  </si>
  <si>
    <t>Щогла активного блискавкоприймача 
3 м на тринозі</t>
  </si>
  <si>
    <t>M-05/42</t>
  </si>
  <si>
    <t>Щогла активного блискавкоприймача 
4 м на тринозі</t>
  </si>
  <si>
    <t>M-05/52</t>
  </si>
  <si>
    <t>Щогла активного блискавкоприймача 
5 м на тринозі</t>
  </si>
  <si>
    <t>M-05/62</t>
  </si>
  <si>
    <t>Щогла активного блискавкоприймача 
6 м на тринозі</t>
  </si>
  <si>
    <t>M-05/72</t>
  </si>
  <si>
    <t>Щогла активного блискавкоприймача 
7 м на тринозі</t>
  </si>
  <si>
    <t>M-05/82</t>
  </si>
  <si>
    <t>Щогла активного блискавкоприймача 
8 м на тринозі</t>
  </si>
  <si>
    <r>
      <rPr>
        <rFont val="Calibri"/>
        <b/>
        <color rgb="FF333F50"/>
        <sz val="14.0"/>
      </rPr>
      <t>M-06</t>
    </r>
    <r>
      <rPr>
        <rFont val="Calibri"/>
        <b/>
        <color rgb="FF333F50"/>
        <sz val="12.0"/>
      </rPr>
      <t>. Блискавкоприймачі з металевою основою</t>
    </r>
  </si>
  <si>
    <t>вертикальні дюралюмінієві блискавкоприймачі в комплекті з металевою основою 
встановлюються на на металеву основу, яка кріпиться анкерними болтами до конструкції даху</t>
  </si>
  <si>
    <t>M-06/01</t>
  </si>
  <si>
    <t>Блискавкоприймач з металевою підставкою 0.5 м</t>
  </si>
  <si>
    <t>M-06/02</t>
  </si>
  <si>
    <t>Блискавкоприймач з металевою підставкою 1.0 м</t>
  </si>
  <si>
    <t>M-06/03</t>
  </si>
  <si>
    <t>Блискавкоприймач регулювальний 0,5 м</t>
  </si>
  <si>
    <t>M-06/04</t>
  </si>
  <si>
    <t>Блискавкоприймач регулювальний 1,0 м</t>
  </si>
  <si>
    <t>M-06/10</t>
  </si>
  <si>
    <t>Блискавкоприймач на металевій основі 1,0 м</t>
  </si>
  <si>
    <t>M-06/15</t>
  </si>
  <si>
    <t>Блискавкоприймач на металевій основі 1,5 м</t>
  </si>
  <si>
    <t>M-06/20</t>
  </si>
  <si>
    <t>Блискавкоприймач на металевій основі 2,0 м</t>
  </si>
  <si>
    <t>M-06/25</t>
  </si>
  <si>
    <t>Блискавкоприймач на металевій основі 2,5 м</t>
  </si>
  <si>
    <t>M-06/30</t>
  </si>
  <si>
    <t>Блискавкоприймач на металевій основі 3,0 м</t>
  </si>
  <si>
    <r>
      <rPr>
        <rFont val="Calibri"/>
        <b/>
        <color rgb="FF333F50"/>
        <sz val="14.0"/>
      </rPr>
      <t>M-07</t>
    </r>
    <r>
      <rPr>
        <rFont val="Calibri"/>
        <b/>
        <color rgb="FF333F50"/>
        <sz val="12.0"/>
      </rPr>
      <t>. Блискавкоприймачі з металевою основою</t>
    </r>
  </si>
  <si>
    <t>вертикальні блискавкоприймачі з нержавіючої сталі, в комплекті з металевою основою 
встановлюються на металеву основу, яка кріпиться анкерними болтами до конструкції даху</t>
  </si>
  <si>
    <t>M-07/30</t>
  </si>
  <si>
    <t>Блискавкоприймач з металевою основою 3,0 м</t>
  </si>
  <si>
    <t>M-07/40</t>
  </si>
  <si>
    <t>Блискавкоприймач з металевою основою 4,0 м</t>
  </si>
  <si>
    <t>M-07/50</t>
  </si>
  <si>
    <t>Блискавкоприймач з металевою основою 5,0 м</t>
  </si>
  <si>
    <t>M-07/60</t>
  </si>
  <si>
    <t>Блискавкоприймач з металевою основою 6,0 м</t>
  </si>
  <si>
    <t>M-07/70</t>
  </si>
  <si>
    <t>Блискавкоприймач з металевою основою 7,0 м</t>
  </si>
  <si>
    <r>
      <rPr>
        <rFont val="Calibri"/>
        <b/>
        <color rgb="FF333F50"/>
        <sz val="14.0"/>
      </rPr>
      <t>M-08</t>
    </r>
    <r>
      <rPr>
        <rFont val="Calibri"/>
        <b/>
        <color rgb="FF333F50"/>
        <sz val="12.0"/>
      </rPr>
      <t>. Блискавкоприймачі з кріпленням до труб</t>
    </r>
  </si>
  <si>
    <t>вертикальні дюралюмінієві блискавкоприймачі, в комплекті з металевими хомутами, встановлюються на трубах та конструкціях</t>
  </si>
  <si>
    <t>M-08/15</t>
  </si>
  <si>
    <t>Блискавкоприймач з кріпленням до труб 1,5м</t>
  </si>
  <si>
    <t>M-08/20</t>
  </si>
  <si>
    <t>Блискавкоприймач з кріпленням до труб 2,0м</t>
  </si>
  <si>
    <t>M-08/25</t>
  </si>
  <si>
    <t>Блискавкоприймач з кріпленням до труб 2,5м</t>
  </si>
  <si>
    <t>M-08/30</t>
  </si>
  <si>
    <t>Блискавкоприймач з кріпленням до труб 3,0м</t>
  </si>
  <si>
    <t>M-08/35</t>
  </si>
  <si>
    <t>Блискавкоприймач з кріпленням до труб 3,5м</t>
  </si>
  <si>
    <t>M-08/40</t>
  </si>
  <si>
    <t>Блискавкоприймач з кріпленням до труб 4,0м</t>
  </si>
  <si>
    <r>
      <rPr>
        <rFont val="Calibri"/>
        <b/>
        <color rgb="FF333F50"/>
        <sz val="14.0"/>
      </rPr>
      <t>M-09</t>
    </r>
    <r>
      <rPr>
        <rFont val="Calibri"/>
        <b/>
        <color rgb="FF333F50"/>
        <sz val="12.0"/>
      </rPr>
      <t>. Блискавкоприймачі з кріпленням до труб</t>
    </r>
  </si>
  <si>
    <t>M-09/30</t>
  </si>
  <si>
    <t>Блискавкоприймач з кріпленням до труб 3 м</t>
  </si>
  <si>
    <t>M-09/40</t>
  </si>
  <si>
    <t>Блискавкоприймач з кріпленням до труб 4 м</t>
  </si>
  <si>
    <t>M-09/50</t>
  </si>
  <si>
    <t>Блискавкоприймач з кріпленням до труб 5 м</t>
  </si>
  <si>
    <t>M-09/60</t>
  </si>
  <si>
    <t>Блискавкоприймач з кріпленням до труб 6 м</t>
  </si>
  <si>
    <r>
      <rPr>
        <rFont val="Calibri"/>
        <b/>
        <color rgb="FF333F50"/>
        <sz val="14.0"/>
      </rPr>
      <t>M-10</t>
    </r>
    <r>
      <rPr>
        <rFont val="Calibri"/>
        <b/>
        <color rgb="FF333F50"/>
        <sz val="12.0"/>
      </rPr>
      <t>. Конькові блискавкоприймачі</t>
    </r>
  </si>
  <si>
    <t>вертикальні блискавкоприймачі з дюралюмінію з затискачем  та кріпленням 
для монтажу на коньку покрівлі з металочерепиці або черепиці</t>
  </si>
  <si>
    <t>M-10/10</t>
  </si>
  <si>
    <t>Блискавкоприймач коньковий півкруглий 1,0 м</t>
  </si>
  <si>
    <t>півкругле одиничне кріплення, шпилька 1м, затиск</t>
  </si>
  <si>
    <t>M-10/11</t>
  </si>
  <si>
    <t>Блискавкоприймач коньковий прямий 1,0 м</t>
  </si>
  <si>
    <t>пряме одиничне кріплення, шпилька 1м, затиск</t>
  </si>
  <si>
    <t>M-10/15</t>
  </si>
  <si>
    <t>Блискавкоприймач коньковий півкруглий 1,5 м</t>
  </si>
  <si>
    <t>півкруглий, подвійне кріплення, шпилька 1.5м, затиск</t>
  </si>
  <si>
    <t>M-10/16</t>
  </si>
  <si>
    <t>Блискавкоприймач коньковий прямий 1,5 м</t>
  </si>
  <si>
    <t>прямий, подвійне кріплення, шпилька 1.5м, затиск</t>
  </si>
  <si>
    <t>M-10/20</t>
  </si>
  <si>
    <t>Блискавкоприймач коньковий півкруглий 2,0 м</t>
  </si>
  <si>
    <t>півкруглий, подвійне кріплення, шпилька 2.0м, затиск</t>
  </si>
  <si>
    <t>M-10/21</t>
  </si>
  <si>
    <t>Блискавкоприймач коньковий прямий 2,0 м</t>
  </si>
  <si>
    <t>прямий з 4-ма кріпленнями, шпилька 2.0м, затиск</t>
  </si>
  <si>
    <t>M-10/31</t>
  </si>
  <si>
    <t>Блискавкоприймач коньковий 3,0 м</t>
  </si>
  <si>
    <r>
      <rPr>
        <rFont val="Calibri"/>
        <b/>
        <color rgb="FF333F50"/>
        <sz val="14.0"/>
      </rPr>
      <t>М-12</t>
    </r>
    <r>
      <rPr>
        <rFont val="Calibri"/>
        <b/>
        <color rgb="FF333F50"/>
        <sz val="12.0"/>
      </rPr>
      <t>. Блискавкоприймачі з ізольованим струмовідводом</t>
    </r>
  </si>
  <si>
    <t>вертикальні щогли з нержавіючої сталі в комплекті з ізоляційними штангами 0,5м, дротом та із затискачем</t>
  </si>
  <si>
    <t>M-12/30</t>
  </si>
  <si>
    <t>Блискавкоприймач з ізольованим струмовідводом, 3 м</t>
  </si>
  <si>
    <t>щогла L=4000 + 4 ізоляційних штанги + затискач та дріт</t>
  </si>
  <si>
    <t>M-12/40</t>
  </si>
  <si>
    <t>Блискавкоприймач з ізольованим струмовідводом, 4 м</t>
  </si>
  <si>
    <t>щогла L=4000 + 5 ізоляційних штанг + затискач та дріт</t>
  </si>
  <si>
    <t>M-12/50</t>
  </si>
  <si>
    <t>Блискавкоприймач з ізольованим струмовідводом, 5 м</t>
  </si>
  <si>
    <t>щогла L=5000 + 6 ізоляційних штанг + затискач та дріт</t>
  </si>
  <si>
    <t>M-12/60</t>
  </si>
  <si>
    <t>Блискавкоприймач з ізольованим струмовідводом, 6 м</t>
  </si>
  <si>
    <t>щогла L=6000 + 7 ізоляційних штанг + затискач та дріт</t>
  </si>
  <si>
    <t>M-12/70</t>
  </si>
  <si>
    <t>Блискавкоприймач з ізольованим струмовідводом, 7 м</t>
  </si>
  <si>
    <t>щогла L=7000 + 8 ізоляційних штанг + затискач та дріт</t>
  </si>
  <si>
    <t>Додаткові комплектуючі для блискавкоприймачів</t>
  </si>
  <si>
    <t>М-016</t>
  </si>
  <si>
    <t>Тримач блискавкоприймача 16/10 з дюбелем</t>
  </si>
  <si>
    <t>для кріплення блискавкоприймача до стін, Н=180мм, М10</t>
  </si>
  <si>
    <t>М-020</t>
  </si>
  <si>
    <t>Тримач блискавкоприймача 16/10 з пластиною L-120 mm</t>
  </si>
  <si>
    <t>для кріплення блискавкоприймача до металу, Н=120мм</t>
  </si>
  <si>
    <t>М-021</t>
  </si>
  <si>
    <t>Тримач блискавкоприймача 16/10 з пластиною L-170 mm</t>
  </si>
  <si>
    <t>для кріплення блискавкоприймача до металу, Н=170мм</t>
  </si>
  <si>
    <t>М-025</t>
  </si>
  <si>
    <t>Тримач L-500 Для блискавкоприймача 16/10</t>
  </si>
  <si>
    <t>для кріплення блискавкоприймача 16/10 з забезпеч. ізол. відступу</t>
  </si>
  <si>
    <t>М-032</t>
  </si>
  <si>
    <t>Злучник щогли блискавкоприймача d32 mm та дроту</t>
  </si>
  <si>
    <t>для приєднання до щогли ᴓ32мм</t>
  </si>
  <si>
    <t>М-042</t>
  </si>
  <si>
    <t>Злучник щогли блискавкоприймача d42 mm та дроту</t>
  </si>
  <si>
    <t>для приєднання до щогли ᴓ42.4мм</t>
  </si>
  <si>
    <t>М-052</t>
  </si>
  <si>
    <t>Металева підставка для блискавкоприймача 16 мм</t>
  </si>
  <si>
    <t>для кріплення блискавкоприймачів ᴓ16 до конструкцій, 100х250 мм</t>
  </si>
  <si>
    <t>М-053</t>
  </si>
  <si>
    <t>для кріплення блискавкоприймачів ᴓ16 до конструкцій, 200х250 мм</t>
  </si>
  <si>
    <t>М-058</t>
  </si>
  <si>
    <t>Ізольований тримач блискавкоприймача d16 L-500</t>
  </si>
  <si>
    <t>М-059</t>
  </si>
  <si>
    <t>М-060</t>
  </si>
  <si>
    <t>Тримач для щогли блискавкоприймача d32</t>
  </si>
  <si>
    <t>для кріплення блискавкоприймачів ᴓ32 до стін, Н=120</t>
  </si>
  <si>
    <t>М-061</t>
  </si>
  <si>
    <t>Тримач для щогли блискавкоприймача d32 L-300</t>
  </si>
  <si>
    <t>для кріплення блискавкоприймачів ᴓ32 до стін, Н=300</t>
  </si>
  <si>
    <t>М-062</t>
  </si>
  <si>
    <t>Тримач для щогли блискавкоприймача d42</t>
  </si>
  <si>
    <t>для кріплення блискавкоприймачів ᴓ42.4 до стін, Н=120</t>
  </si>
  <si>
    <t>М-063</t>
  </si>
  <si>
    <t>Тримач для щогли блискавкоприймача d42 L-400</t>
  </si>
  <si>
    <t>для кріплення блискавкоприймачівᴓ42.4 до стін, Н=400</t>
  </si>
  <si>
    <t>М-054</t>
  </si>
  <si>
    <t>Металева основа щогли блискавкоприймача</t>
  </si>
  <si>
    <t>для закріплення щогли блискавкоприймача 
до конструкцій чи металевих площадок</t>
  </si>
  <si>
    <t>М-065</t>
  </si>
  <si>
    <t>Тринога щогли блискавкоприймача</t>
  </si>
  <si>
    <t>для влаштування  щогли блискавкоприймача на плоскій покрівлі, постачається з 3-ма бетонними основами</t>
  </si>
  <si>
    <t>М-067</t>
  </si>
  <si>
    <t>Тринога щогли блискавкоприймача велика</t>
  </si>
  <si>
    <t>для влаштування  щогли блискавкоприймача на плоскій покрівлі, постачається з 6-ма бетонними основами</t>
  </si>
  <si>
    <t>М-083</t>
  </si>
  <si>
    <t>Тримач для щогли d32 мм M16</t>
  </si>
  <si>
    <t>для кріплення щогли d32 мм до конструкцій через з'єднання М16</t>
  </si>
  <si>
    <t>М-084</t>
  </si>
  <si>
    <t>Тримач для щогли d42 мм M16</t>
  </si>
  <si>
    <t>для кріплення щогли d42 мм до конструкцій через з'єднання М16</t>
  </si>
  <si>
    <t>М-091</t>
  </si>
  <si>
    <t>Злучник регулювальний M16</t>
  </si>
  <si>
    <t>для вирівлювання алюмінієвих блискавкоприймачів</t>
  </si>
  <si>
    <t>М-093</t>
  </si>
  <si>
    <t>Злучник регулювальний M16 для триноги</t>
  </si>
  <si>
    <t>для вирівлювання  блискавкоприймачів на тринозі,
 в комплекті 3 з'єднувачі</t>
  </si>
  <si>
    <r>
      <rPr>
        <rFont val="Calibri"/>
        <b/>
        <color rgb="FF666666"/>
        <sz val="9.0"/>
      </rPr>
      <t>наявність на складі:  [</t>
    </r>
    <r>
      <rPr>
        <rFont val="Calibri"/>
        <b/>
        <color rgb="FF44546A"/>
        <sz val="9.0"/>
      </rPr>
      <t>+]</t>
    </r>
    <r>
      <rPr>
        <rFont val="Calibri"/>
        <b/>
        <color rgb="FF666666"/>
        <sz val="9.0"/>
      </rPr>
      <t xml:space="preserve"> </t>
    </r>
    <r>
      <rPr>
        <rFont val="Calibri"/>
        <b val="0"/>
        <color rgb="FF1C1C1C"/>
        <sz val="9.0"/>
      </rPr>
      <t xml:space="preserve"> </t>
    </r>
    <r>
      <rPr>
        <rFont val="Calibri"/>
        <b val="0"/>
        <color rgb="FF262626"/>
        <sz val="9.0"/>
      </rPr>
      <t>наявно на складі</t>
    </r>
    <r>
      <rPr>
        <rFont val="Calibri"/>
        <b val="0"/>
        <color rgb="FF1C1C1C"/>
        <sz val="9.0"/>
      </rPr>
      <t>,</t>
    </r>
    <r>
      <rPr>
        <rFont val="Calibri"/>
        <b val="0"/>
        <color theme="5"/>
        <sz val="9.0"/>
      </rPr>
      <t xml:space="preserve"> </t>
    </r>
    <r>
      <rPr>
        <rFont val="Calibri"/>
        <b val="0"/>
        <color rgb="FF3F3F3F"/>
        <sz val="9.0"/>
      </rPr>
      <t xml:space="preserve">[п/з] </t>
    </r>
    <r>
      <rPr>
        <rFont val="Calibri"/>
        <b val="0"/>
        <color rgb="FF1C1C1C"/>
        <sz val="9.0"/>
      </rPr>
      <t xml:space="preserve">під замовлення або </t>
    </r>
    <r>
      <rPr>
        <rFont val="Calibri"/>
        <b val="0"/>
        <color rgb="FF262626"/>
        <sz val="9.0"/>
      </rPr>
      <t>наявно у невеликій к-сті</t>
    </r>
  </si>
  <si>
    <r>
      <rPr>
        <rFont val="Calibri"/>
        <b/>
        <color rgb="FF666666"/>
        <sz val="9.0"/>
      </rPr>
      <t xml:space="preserve">матеріал виконання: </t>
    </r>
    <r>
      <rPr>
        <rFont val="Calibri"/>
        <b/>
        <color rgb="FF1C1C1C"/>
        <sz val="9.0"/>
      </rPr>
      <t>ОС</t>
    </r>
    <r>
      <rPr>
        <rFont val="Calibri"/>
        <b val="0"/>
        <color rgb="FF1C1C1C"/>
        <sz val="9.0"/>
      </rPr>
      <t xml:space="preserve">- сталь оцинкована гальванічно, </t>
    </r>
    <r>
      <rPr>
        <rFont val="Calibri"/>
        <b/>
        <color rgb="FF1C1C1C"/>
        <sz val="9.0"/>
      </rPr>
      <t>AL</t>
    </r>
    <r>
      <rPr>
        <rFont val="Calibri"/>
        <b val="0"/>
        <color rgb="FF1C1C1C"/>
        <sz val="9.0"/>
      </rPr>
      <t xml:space="preserve">- алюміній, </t>
    </r>
    <r>
      <rPr>
        <rFont val="Calibri"/>
        <b/>
        <color rgb="FF203864"/>
        <sz val="9.0"/>
      </rPr>
      <t>NI</t>
    </r>
    <r>
      <rPr>
        <rFont val="Calibri"/>
        <b val="0"/>
        <color rgb="FF203864"/>
        <sz val="9.0"/>
      </rPr>
      <t>- нержавіюча сталь</t>
    </r>
    <r>
      <rPr>
        <rFont val="Calibri"/>
        <b val="0"/>
        <color rgb="FF1C1C1C"/>
        <sz val="9.0"/>
      </rPr>
      <t xml:space="preserve">, </t>
    </r>
    <r>
      <rPr>
        <rFont val="Calibri"/>
        <b/>
        <color rgb="FF993300"/>
        <sz val="9.0"/>
      </rPr>
      <t>CU</t>
    </r>
    <r>
      <rPr>
        <rFont val="Calibri"/>
        <b val="0"/>
        <color rgb="FF993300"/>
        <sz val="9.0"/>
      </rPr>
      <t>- мідь</t>
    </r>
    <r>
      <rPr>
        <rFont val="Calibri"/>
        <b val="0"/>
        <color rgb="FF1C1C1C"/>
        <sz val="9.0"/>
      </rPr>
      <t xml:space="preserve">, </t>
    </r>
    <r>
      <rPr>
        <rFont val="Calibri"/>
        <b/>
        <color rgb="FF1F4E79"/>
        <sz val="9.0"/>
      </rPr>
      <t>LA</t>
    </r>
    <r>
      <rPr>
        <rFont val="Calibri"/>
        <b val="0"/>
        <color rgb="FF1F4E79"/>
        <sz val="9.0"/>
      </rPr>
      <t>- оцинкована сталь, лакована в колір</t>
    </r>
  </si>
  <si>
    <t>Блискавкоприймачі відповідають вимогам ДСТУ EN 62305-3:2012 та ІЕС 50164 та можуть використовуватись у І-IV вітрових зонах</t>
  </si>
  <si>
    <t xml:space="preserve">                  БЛИСКАВКОПРИЙМАЧІ ОКРЕМОСТОЯЧІ</t>
  </si>
  <si>
    <r>
      <rPr>
        <rFont val="Calibri"/>
        <b/>
        <color rgb="FF333F50"/>
        <sz val="14.0"/>
      </rPr>
      <t>М-20</t>
    </r>
    <r>
      <rPr>
        <rFont val="Calibri"/>
        <b/>
        <color rgb="FF333F50"/>
        <sz val="12.0"/>
      </rPr>
      <t>. Блискавкоприймачі для влаштування на фундамент</t>
    </r>
  </si>
  <si>
    <t>окремостоячі блискавкоприймачі з оцинкованої сталі для влаштування на бетонний фундамент</t>
  </si>
  <si>
    <t>M-20/10</t>
  </si>
  <si>
    <t>Блискавкоприймач окремостоячий, 10 м</t>
  </si>
  <si>
    <t>ціну уточнюйте</t>
  </si>
  <si>
    <t>складається з 2-х частин:  6+4 м</t>
  </si>
  <si>
    <t>M-20/12</t>
  </si>
  <si>
    <t>Блискавкоприймач окремостоячий, 12 м</t>
  </si>
  <si>
    <t>складається з 2-х частин:  6+6 м</t>
  </si>
  <si>
    <t>M-20/15</t>
  </si>
  <si>
    <t>Блискавкоприймач окремостоячий, 15 м</t>
  </si>
  <si>
    <t>складається з 3-х частин:  6+6+3 м</t>
  </si>
  <si>
    <t>M-20/18</t>
  </si>
  <si>
    <t>Блискавкоприймач окремостоячий, 18 м</t>
  </si>
  <si>
    <t>складається з 3-х частин:  6+6+6 м</t>
  </si>
  <si>
    <t>M-20/20</t>
  </si>
  <si>
    <t>Блискавкоприймач окремостоячий, 20 м</t>
  </si>
  <si>
    <t>складається з 4-х частин:  6+6+6+2 м</t>
  </si>
  <si>
    <t>M-20/22</t>
  </si>
  <si>
    <t>Блискавкоприймач окремостоячий, 22 м</t>
  </si>
  <si>
    <t>складається з 4-х частин:  6+6+6+4 м</t>
  </si>
  <si>
    <t>WF290</t>
  </si>
  <si>
    <t>Анкерна закладна для БП 10-15 м</t>
  </si>
  <si>
    <t>для влаштування фундаменту до блискавкоприймача 10-15 м</t>
  </si>
  <si>
    <t>WF 420</t>
  </si>
  <si>
    <t>Анкерна закладна для БП 18 м</t>
  </si>
  <si>
    <t>для влаштування фундаменту до блискавкоприймача 18 м</t>
  </si>
  <si>
    <t>Вартість окремостоячих блискавкоприймачів вказана без врахування вартості доставки</t>
  </si>
  <si>
    <t>Орієнтовна вартість доставки блискавкоприймача: 6..10 тис грн</t>
  </si>
  <si>
    <r>
      <rPr>
        <rFont val="Calibri"/>
        <b/>
        <color rgb="FF666666"/>
        <sz val="9.0"/>
      </rPr>
      <t xml:space="preserve">матеріал виконання:  </t>
    </r>
    <r>
      <rPr>
        <rFont val="Calibri"/>
        <b/>
        <color rgb="FF1C1C1C"/>
        <sz val="9.0"/>
      </rPr>
      <t>ST</t>
    </r>
    <r>
      <rPr>
        <rFont val="Calibri"/>
        <b val="0"/>
        <color rgb="FF1C1C1C"/>
        <sz val="9.0"/>
      </rPr>
      <t xml:space="preserve">- гарячецинкована сталь,  </t>
    </r>
    <r>
      <rPr>
        <rFont val="Calibri"/>
        <b/>
        <color rgb="FF1F4E79"/>
        <sz val="9.0"/>
      </rPr>
      <t xml:space="preserve">LA </t>
    </r>
    <r>
      <rPr>
        <rFont val="Calibri"/>
        <b val="0"/>
        <color rgb="FF1F4E79"/>
        <sz val="9.0"/>
      </rPr>
      <t>- сталь, пофарбована в колір</t>
    </r>
  </si>
  <si>
    <t xml:space="preserve">                         ГРУПА W - ПРОВІДНИКИ</t>
  </si>
  <si>
    <t>знижка:</t>
  </si>
  <si>
    <t>W-08/AL</t>
  </si>
  <si>
    <t>Дріт алюмінієвий Ø 8 мм</t>
  </si>
  <si>
    <t>Ø8 мм / 1 кг = 7,5 м.п / 1 м.п = 0,13 кг</t>
  </si>
  <si>
    <t>W-08/ST</t>
  </si>
  <si>
    <t>Дріт оцинкований Ø 8 мм</t>
  </si>
  <si>
    <t>кг</t>
  </si>
  <si>
    <t>Ø8 мм / бухти по 50 кг / 1 кг = 2,56 м.п / 1 м.п = 0,39 кг</t>
  </si>
  <si>
    <t>W-10/ST</t>
  </si>
  <si>
    <t>Дріт оцинкований Ø 10 мм</t>
  </si>
  <si>
    <t>Ø10 мм / бухти по 50 кг / 1 кг = 1,61 м.п / 1 м.п = 0,62 кг</t>
  </si>
  <si>
    <t>W-10/AL</t>
  </si>
  <si>
    <t>Дріт алюмінієвий Ø 10 мм</t>
  </si>
  <si>
    <t>Ø10 мм / 1 кг = 4,7 м.п / 1 м.п = 0,21 кг</t>
  </si>
  <si>
    <t>W-6/CU</t>
  </si>
  <si>
    <t>Дріт мідний Ø 6 мм</t>
  </si>
  <si>
    <t>ціну уточнюте</t>
  </si>
  <si>
    <t>Ø6 мм / 1 кг = 4,0 м.п / 1 м.п = 0,25 кг</t>
  </si>
  <si>
    <t>W-8/CU</t>
  </si>
  <si>
    <t>Дріт мідний Ø 8 мм</t>
  </si>
  <si>
    <t>Ø8 мм / 1 кг = 2,2 м.п / 1 м.п = 0,45 кг</t>
  </si>
  <si>
    <t>W-25х4/ST</t>
  </si>
  <si>
    <t>Полоса оцинкована 25х4 мм</t>
  </si>
  <si>
    <t>25х4 мм / бухти по 50 кг / 1 кг = 1,25 м.п / 1 м.п = 0,8 кг</t>
  </si>
  <si>
    <t>W-30х4/ST</t>
  </si>
  <si>
    <t>Полоса оцинкована 30х4 мм</t>
  </si>
  <si>
    <t>30х4 мм / бухти по 50 кг / 1 кг = 1,04 м.п / 1 м.п = 0,961 кг</t>
  </si>
  <si>
    <t>W-40х4/ST</t>
  </si>
  <si>
    <t>Полоса оцинкована 40х4 мм</t>
  </si>
  <si>
    <t>25х4 мм / бухти по 50 кг / 1 кг = 0,78 м.п / 1 м.п = 1,29 кг</t>
  </si>
  <si>
    <t>W-25х4/NI</t>
  </si>
  <si>
    <t>Полоса нержавіюча 25х4 мм</t>
  </si>
  <si>
    <t>30х4 мм , продається по метрах, під замовлення</t>
  </si>
  <si>
    <r>
      <rPr>
        <rFont val="Calibri"/>
        <b/>
        <color rgb="FF666666"/>
        <sz val="9.0"/>
      </rPr>
      <t>наявність на складі:  [</t>
    </r>
    <r>
      <rPr>
        <rFont val="Calibri"/>
        <b/>
        <color rgb="FF44546A"/>
        <sz val="9.0"/>
      </rPr>
      <t>+]</t>
    </r>
    <r>
      <rPr>
        <rFont val="Calibri"/>
        <b/>
        <color rgb="FF666666"/>
        <sz val="9.0"/>
      </rPr>
      <t xml:space="preserve"> </t>
    </r>
    <r>
      <rPr>
        <rFont val="Calibri"/>
        <b val="0"/>
        <color rgb="FF1C1C1C"/>
        <sz val="9.0"/>
      </rPr>
      <t xml:space="preserve"> </t>
    </r>
    <r>
      <rPr>
        <rFont val="Calibri"/>
        <b val="0"/>
        <color rgb="FF262626"/>
        <sz val="9.0"/>
      </rPr>
      <t>наявно на складі</t>
    </r>
    <r>
      <rPr>
        <rFont val="Calibri"/>
        <b val="0"/>
        <color rgb="FF1C1C1C"/>
        <sz val="9.0"/>
      </rPr>
      <t>,</t>
    </r>
    <r>
      <rPr>
        <rFont val="Calibri"/>
        <b val="0"/>
        <color theme="5"/>
        <sz val="9.0"/>
      </rPr>
      <t xml:space="preserve"> </t>
    </r>
    <r>
      <rPr>
        <rFont val="Calibri"/>
        <b val="0"/>
        <color rgb="FF3F3F3F"/>
        <sz val="9.0"/>
      </rPr>
      <t xml:space="preserve">[п/з] </t>
    </r>
    <r>
      <rPr>
        <rFont val="Calibri"/>
        <b val="0"/>
        <color rgb="FF1C1C1C"/>
        <sz val="9.0"/>
      </rPr>
      <t xml:space="preserve">під замовлення або </t>
    </r>
    <r>
      <rPr>
        <rFont val="Calibri"/>
        <b val="0"/>
        <color rgb="FF262626"/>
        <sz val="9.0"/>
      </rPr>
      <t>наявно у невеликій к-сті</t>
    </r>
  </si>
  <si>
    <r>
      <rPr>
        <rFont val="Calibri"/>
        <b/>
        <color rgb="FF666666"/>
        <sz val="9.0"/>
      </rPr>
      <t xml:space="preserve">матеріал виконання: </t>
    </r>
    <r>
      <rPr>
        <rFont val="Calibri"/>
        <b/>
        <color rgb="FF1C1C1C"/>
        <sz val="9.0"/>
      </rPr>
      <t>ОС</t>
    </r>
    <r>
      <rPr>
        <rFont val="Calibri"/>
        <b val="0"/>
        <color rgb="FF1C1C1C"/>
        <sz val="9.0"/>
      </rPr>
      <t xml:space="preserve">- оцинковані гальванічно, </t>
    </r>
    <r>
      <rPr>
        <rFont val="Calibri"/>
        <b/>
        <color rgb="FF1C1C1C"/>
        <sz val="9.0"/>
      </rPr>
      <t>ST</t>
    </r>
    <r>
      <rPr>
        <rFont val="Calibri"/>
        <b val="0"/>
        <color rgb="FF1C1C1C"/>
        <sz val="9.0"/>
      </rPr>
      <t xml:space="preserve">- гарячецинкована сталь, </t>
    </r>
    <r>
      <rPr>
        <rFont val="Calibri"/>
        <b/>
        <color rgb="FF203864"/>
        <sz val="9.0"/>
      </rPr>
      <t>NI</t>
    </r>
    <r>
      <rPr>
        <rFont val="Calibri"/>
        <b val="0"/>
        <color rgb="FF203864"/>
        <sz val="9.0"/>
      </rPr>
      <t>- нержавіючої сталі</t>
    </r>
    <r>
      <rPr>
        <rFont val="Calibri"/>
        <b val="0"/>
        <color rgb="FF1C1C1C"/>
        <sz val="9.0"/>
      </rPr>
      <t xml:space="preserve">, </t>
    </r>
    <r>
      <rPr>
        <rFont val="Calibri"/>
        <b/>
        <color rgb="FF1C1C1C"/>
        <sz val="9.0"/>
      </rPr>
      <t>AL</t>
    </r>
    <r>
      <rPr>
        <rFont val="Calibri"/>
        <b val="0"/>
        <color rgb="FF1C1C1C"/>
        <sz val="9.0"/>
      </rPr>
      <t>- алюміній</t>
    </r>
  </si>
  <si>
    <t>Оцинкована полоса та дріт поставляються бухтами. Вага бухт 50 або 25 кг</t>
  </si>
  <si>
    <r>
      <rPr>
        <rFont val="Calibri"/>
        <color rgb="FF262626"/>
        <sz val="9.0"/>
      </rPr>
      <t>Детальнішу інформацію та характеристики обладнання можна переглянути за веб-адресою:</t>
    </r>
    <r>
      <rPr>
        <rFont val="Calibri"/>
        <b/>
        <color rgb="FF333333"/>
        <sz val="10.0"/>
      </rPr>
      <t>www.tdsb.com.ua/fs</t>
    </r>
  </si>
  <si>
    <r>
      <rPr>
        <rFont val="Calibri"/>
        <b/>
        <color rgb="FFFFFFFF"/>
        <sz val="16.0"/>
      </rPr>
      <t>АКТИВНІ БЛИCКАВКОПРИЙМАЧІ</t>
    </r>
    <r>
      <rPr>
        <rFont val="Arial Cyr"/>
        <b/>
        <color rgb="FFFFFFFF"/>
        <sz val="16.0"/>
      </rPr>
      <t xml:space="preserve"> </t>
    </r>
    <r>
      <rPr>
        <rFont val="Calibri"/>
        <b/>
        <color rgb="FFFFFFFF"/>
        <sz val="24.0"/>
      </rPr>
      <t xml:space="preserve">GROMOSTAR </t>
    </r>
    <r>
      <rPr>
        <rFont val="Calibri"/>
        <b/>
        <color rgb="FFFFFFFF"/>
        <sz val="12.0"/>
      </rPr>
      <t>(Польща)</t>
    </r>
  </si>
  <si>
    <t>A-25</t>
  </si>
  <si>
    <t>Активний блискавкоприймач Gromostar 25</t>
  </si>
  <si>
    <t>блискавкоприймач з системою раннього випуску стрімера E.S.E, нержавіюча сталь, часове випередження 25 ms</t>
  </si>
  <si>
    <t>A-35</t>
  </si>
  <si>
    <t>Активний блискавкоприймач Gromostar 35</t>
  </si>
  <si>
    <t>блискавкоприймач з системою раннього випуску стрімера E.S.E, нержавіюча сталь, часове випередження 35 ms</t>
  </si>
  <si>
    <t>A-45</t>
  </si>
  <si>
    <t>Активний блискавкоприймач Gromostar 45</t>
  </si>
  <si>
    <t>блискавкоприймач з системою раннього випуску стрімера E.S.E, нержавіюча сталь, часове випередження 45 ms</t>
  </si>
  <si>
    <t>A-60</t>
  </si>
  <si>
    <t>Активний блискавкоприймач Gromostar 60</t>
  </si>
  <si>
    <t>блискавкоприймач з системою раннього випуску стрімера E.S.E, нержавіюча сталь, часове випередження 60 ms</t>
  </si>
  <si>
    <t>А-02</t>
  </si>
  <si>
    <t>Реєстратор ударів блискавки PLW-02.B</t>
  </si>
  <si>
    <t>електро-механічний лічильник для реєстрації ударів блискавки</t>
  </si>
  <si>
    <r>
      <rPr>
        <rFont val="Calibri"/>
        <b/>
        <color rgb="FF666666"/>
        <sz val="9.0"/>
      </rPr>
      <t>наявність на складі:  [</t>
    </r>
    <r>
      <rPr>
        <rFont val="Calibri"/>
        <b/>
        <color rgb="FF44546A"/>
        <sz val="9.0"/>
      </rPr>
      <t>+]</t>
    </r>
    <r>
      <rPr>
        <rFont val="Calibri"/>
        <b/>
        <color rgb="FF666666"/>
        <sz val="9.0"/>
      </rPr>
      <t xml:space="preserve"> </t>
    </r>
    <r>
      <rPr>
        <rFont val="Calibri"/>
        <b val="0"/>
        <color rgb="FF1C1C1C"/>
        <sz val="9.0"/>
      </rPr>
      <t xml:space="preserve"> </t>
    </r>
    <r>
      <rPr>
        <rFont val="Calibri"/>
        <b val="0"/>
        <color rgb="FF262626"/>
        <sz val="9.0"/>
      </rPr>
      <t>наявно на складі</t>
    </r>
    <r>
      <rPr>
        <rFont val="Calibri"/>
        <b val="0"/>
        <color rgb="FF1C1C1C"/>
        <sz val="9.0"/>
      </rPr>
      <t>,</t>
    </r>
    <r>
      <rPr>
        <rFont val="Calibri"/>
        <b val="0"/>
        <color theme="5"/>
        <sz val="9.0"/>
      </rPr>
      <t xml:space="preserve"> </t>
    </r>
    <r>
      <rPr>
        <rFont val="Calibri"/>
        <b val="0"/>
        <color rgb="FF3F3F3F"/>
        <sz val="9.0"/>
      </rPr>
      <t xml:space="preserve">[п/з] </t>
    </r>
    <r>
      <rPr>
        <rFont val="Calibri"/>
        <b val="0"/>
        <color rgb="FF1C1C1C"/>
        <sz val="9.0"/>
      </rPr>
      <t xml:space="preserve">під замовлення або </t>
    </r>
    <r>
      <rPr>
        <rFont val="Calibri"/>
        <b val="0"/>
        <color rgb="FF262626"/>
        <sz val="9.0"/>
      </rPr>
      <t>наявно у невеликій к-сті</t>
    </r>
  </si>
  <si>
    <r>
      <rPr>
        <rFont val="Calibri"/>
        <b/>
        <color rgb="FF666666"/>
        <sz val="9.0"/>
      </rPr>
      <t xml:space="preserve">матеріал виконання: </t>
    </r>
    <r>
      <rPr>
        <rFont val="Calibri"/>
        <b/>
        <color rgb="FF1C1C1C"/>
        <sz val="9.0"/>
      </rPr>
      <t>NI</t>
    </r>
    <r>
      <rPr>
        <rFont val="Calibri"/>
        <b val="0"/>
        <color rgb="FF1C1C1C"/>
        <sz val="9.0"/>
      </rPr>
      <t>- виконаний з нержавіючої сталі</t>
    </r>
  </si>
  <si>
    <t>Для монтажу активних блискавкоприймачів GROMOSTAR використовуйте блискавкоприймачі арт. М-02/32..62 та М-05/32..62</t>
  </si>
  <si>
    <r>
      <rPr>
        <rFont val="Calibri"/>
        <color rgb="FF262626"/>
        <sz val="9.0"/>
      </rPr>
      <t>Детальнішу інформацію та характеристики обладнання можна переглянути за веб-адресою:</t>
    </r>
    <r>
      <rPr>
        <rFont val="Calibri"/>
        <b/>
        <color rgb="FF333333"/>
        <sz val="10.0"/>
      </rPr>
      <t>www.tdsb.com.ua/gromostar</t>
    </r>
  </si>
  <si>
    <t xml:space="preserve">www.fs-lps.com </t>
  </si>
  <si>
    <t>горизонталь</t>
  </si>
  <si>
    <t>вертикаль</t>
  </si>
  <si>
    <r>
      <rPr>
        <rFont val="Arial"/>
        <color rgb="FF000000"/>
        <sz val="15.0"/>
      </rPr>
      <t xml:space="preserve">Пристрої захисту від імпульсних перенапруг (ПЗІП) </t>
    </r>
    <r>
      <rPr>
        <rFont val="Arial"/>
        <b/>
        <color rgb="FF0000FF"/>
        <sz val="17.0"/>
      </rPr>
      <t>Saltek</t>
    </r>
    <r>
      <rPr>
        <rFont val="Arial"/>
        <color rgb="FF000000"/>
        <sz val="15.0"/>
      </rPr>
      <t xml:space="preserve"> (Чехія)</t>
    </r>
  </si>
  <si>
    <r>
      <rPr>
        <rFont val="Arial"/>
        <b/>
        <color rgb="FF000000"/>
        <sz val="14.0"/>
      </rPr>
      <t xml:space="preserve">                  Введіть курс </t>
    </r>
    <r>
      <rPr>
        <rFont val="Arial"/>
        <b/>
        <color rgb="FFFF0000"/>
        <sz val="14.0"/>
      </rPr>
      <t>EUR</t>
    </r>
    <r>
      <rPr>
        <rFont val="Arial"/>
        <b val="0"/>
        <color rgb="FFFF0000"/>
        <sz val="14.0"/>
      </rPr>
      <t xml:space="preserve"> </t>
    </r>
    <r>
      <rPr>
        <rFont val="Arial"/>
        <b/>
        <color rgb="FF000000"/>
        <sz val="14.0"/>
      </rPr>
      <t>по НБУ</t>
    </r>
  </si>
  <si>
    <t>Вигляд</t>
  </si>
  <si>
    <t>Код</t>
  </si>
  <si>
    <t>Назва виробу</t>
  </si>
  <si>
    <r>
      <rPr>
        <rFont val="Calibri"/>
        <b/>
        <color theme="1"/>
        <sz val="11.0"/>
      </rPr>
      <t xml:space="preserve">Ціна роздріб,              Євро </t>
    </r>
    <r>
      <rPr>
        <rFont val="Arial"/>
        <b/>
        <color rgb="FFFF0000"/>
        <sz val="11.0"/>
      </rPr>
      <t>з ПДВ</t>
    </r>
  </si>
  <si>
    <r>
      <rPr>
        <rFont val="Calibri"/>
        <b/>
        <color theme="1"/>
        <sz val="11.0"/>
      </rPr>
      <t xml:space="preserve">Ціна роздріб,              грн </t>
    </r>
    <r>
      <rPr>
        <rFont val="Arial"/>
        <b/>
        <color rgb="FFFF0000"/>
        <sz val="11.0"/>
      </rPr>
      <t>з ПДВ</t>
    </r>
  </si>
  <si>
    <r>
      <rPr>
        <rFont val="Calibri"/>
        <b/>
        <color theme="1"/>
        <sz val="11.0"/>
      </rPr>
      <t xml:space="preserve">Ціна зі знижкою,               грн </t>
    </r>
    <r>
      <rPr>
        <rFont val="Arial"/>
        <b/>
        <color rgb="FFFF0000"/>
        <sz val="11.0"/>
      </rPr>
      <t>з ПДВ</t>
    </r>
  </si>
  <si>
    <t>Силові мережі низької напруги. Клас 1+2  (B+С)  Iimp = 12,5 кА. Професійна серія.</t>
  </si>
  <si>
    <t>A03421</t>
  </si>
  <si>
    <t>FLP-12,5 V/1</t>
  </si>
  <si>
    <t>A03809</t>
  </si>
  <si>
    <t xml:space="preserve"> FLP-12,5 V/2</t>
  </si>
  <si>
    <t>A03423</t>
  </si>
  <si>
    <t>FLP-12,5 V/1+1</t>
  </si>
  <si>
    <t>A03425</t>
  </si>
  <si>
    <t>FLP-12,5 V/3</t>
  </si>
  <si>
    <t>A03429</t>
  </si>
  <si>
    <t>FLP-12,5 V/4</t>
  </si>
  <si>
    <t>A03427</t>
  </si>
  <si>
    <t>FLP-12,5 V/3+1</t>
  </si>
  <si>
    <t>Силові мережі низької напруги. КЛАС 1+2  (B+С)  Iimp = 25 кА. Промислова серія.</t>
  </si>
  <si>
    <t>A05091</t>
  </si>
  <si>
    <t>FLP-B+C MAXI V/1</t>
  </si>
  <si>
    <t>A05092</t>
  </si>
  <si>
    <t>FLP-B+C MAXI V/2</t>
  </si>
  <si>
    <t>A05095</t>
  </si>
  <si>
    <t>FLP-B+C MAXI V/1+1</t>
  </si>
  <si>
    <t>A05093</t>
  </si>
  <si>
    <t>FLP-B+C MAXI V/3</t>
  </si>
  <si>
    <t>A05094</t>
  </si>
  <si>
    <t>FLP-B+C MAXI V/4</t>
  </si>
  <si>
    <t>A05096</t>
  </si>
  <si>
    <t>FLP-B+C MAXI V/3+1</t>
  </si>
  <si>
    <t>Силові мережі низької напруги. КЛАС 2 (C)   In = 20кА.</t>
  </si>
  <si>
    <t>A01617</t>
  </si>
  <si>
    <t xml:space="preserve"> SLP-275 V/1</t>
  </si>
  <si>
    <t>A01948</t>
  </si>
  <si>
    <t>SLP-275 V/1+1</t>
  </si>
  <si>
    <t>A01619</t>
  </si>
  <si>
    <t>SLP-275 V/2</t>
  </si>
  <si>
    <t>A01760</t>
  </si>
  <si>
    <t>SLP-275 V/3</t>
  </si>
  <si>
    <t>A01722</t>
  </si>
  <si>
    <t>SLP-275 V/4</t>
  </si>
  <si>
    <t>A01946</t>
  </si>
  <si>
    <t>SLP-275 V/3+1</t>
  </si>
  <si>
    <t>Силові мережі низької напруги. КЛАС 3 (D)   In = 5 кА</t>
  </si>
  <si>
    <t>A01872</t>
  </si>
  <si>
    <t>DA-275 V/1+1</t>
  </si>
  <si>
    <t>A01848</t>
  </si>
  <si>
    <t>DA-275 V/3+1</t>
  </si>
  <si>
    <t>A05721</t>
  </si>
  <si>
    <t>DA-275 DF16</t>
  </si>
  <si>
    <t>A05717</t>
  </si>
  <si>
    <t>DA-275 DF6</t>
  </si>
  <si>
    <t>A06738</t>
  </si>
  <si>
    <t>DA-275-A</t>
  </si>
  <si>
    <t>Сонячна енергетика. Фотовольтаїка. КЛАС 1+2  (B+С)  Промисловий та приватний сектор.</t>
  </si>
  <si>
    <t>A04201</t>
  </si>
  <si>
    <t xml:space="preserve">FLP-PV1000 /Y </t>
  </si>
  <si>
    <t>A06145</t>
  </si>
  <si>
    <t>FLP-PV550 V/U</t>
  </si>
  <si>
    <t>A03670</t>
  </si>
  <si>
    <t>SLP-PV1000 V/Y</t>
  </si>
  <si>
    <t>A06036</t>
  </si>
  <si>
    <t>SLP-PV1500 V/Y</t>
  </si>
  <si>
    <t>A03668</t>
  </si>
  <si>
    <t>SLP-PV700 V/Y</t>
  </si>
  <si>
    <t>A03664</t>
  </si>
  <si>
    <t>SLP-PV500 V/U</t>
  </si>
  <si>
    <t>A03662</t>
  </si>
  <si>
    <t>SLP-PV170 V/U</t>
  </si>
  <si>
    <t>Ethernet.  Телекомунікації. АСУ. Інформаційні лінії</t>
  </si>
  <si>
    <t>A06526</t>
  </si>
  <si>
    <t>BDGHF-012-V/1-FR1</t>
  </si>
  <si>
    <t>A05709</t>
  </si>
  <si>
    <t>BDM-006-V/1-FR1</t>
  </si>
  <si>
    <t>A05711</t>
  </si>
  <si>
    <t>BDM-024-V/1-FR1</t>
  </si>
  <si>
    <t>A06149</t>
  </si>
  <si>
    <t>DL-10G-RJ45-PoE-AB</t>
  </si>
  <si>
    <t>A06148</t>
  </si>
  <si>
    <t>DL-1G-RJ45-PoE-AB</t>
  </si>
  <si>
    <t>A03806</t>
  </si>
  <si>
    <t>DL-Cat. 5e POE plus</t>
  </si>
  <si>
    <t>A05961</t>
  </si>
  <si>
    <t>RACK-PROTECTOR-EURO-X12-1U</t>
  </si>
  <si>
    <t>A06096</t>
  </si>
  <si>
    <t>DP-012-25</t>
  </si>
  <si>
    <t>A06097</t>
  </si>
  <si>
    <t>DP-024-25</t>
  </si>
  <si>
    <t>A05665</t>
  </si>
  <si>
    <t>DP-024-V/1-F16</t>
  </si>
  <si>
    <t>A06636</t>
  </si>
  <si>
    <t>DPF-024DC-16</t>
  </si>
  <si>
    <t>Освітлення</t>
  </si>
  <si>
    <t>A06740</t>
  </si>
  <si>
    <t xml:space="preserve"> DA-320-LED</t>
  </si>
  <si>
    <t>A06044</t>
  </si>
  <si>
    <t>SP-T2+T3-320/Y-CLT-LED</t>
  </si>
  <si>
    <t xml:space="preserve">Введіть курс EUR по НБУ </t>
  </si>
  <si>
    <t>Оплата проводиться у гривні за курсом НБУ на день оплати</t>
  </si>
  <si>
    <t xml:space="preserve">Ціна €
</t>
  </si>
  <si>
    <t>Код замовлення</t>
  </si>
  <si>
    <t>Вага</t>
  </si>
  <si>
    <t>Посилання на опис</t>
  </si>
  <si>
    <r>
      <rPr>
        <rFont val="Calibri, sans-serif"/>
        <b/>
        <color theme="1"/>
        <sz val="12.0"/>
      </rPr>
      <t xml:space="preserve">Ціна роздріб,
 грн.  </t>
    </r>
    <r>
      <rPr>
        <rFont val="Calibri, sans-serif"/>
        <b/>
        <color rgb="FFFF0000"/>
        <sz val="12.0"/>
      </rPr>
      <t>з ПДВ</t>
    </r>
  </si>
  <si>
    <t>DA-275 BFG</t>
  </si>
  <si>
    <t>http://www.saltek.eu/en/products/DA-275-BFG</t>
  </si>
  <si>
    <t>DL-RS DD9</t>
  </si>
  <si>
    <t>https://www.saltek.eu/en/products/dl-rs-dd9</t>
  </si>
  <si>
    <t>DA-275 DFI 1</t>
  </si>
  <si>
    <t>https://www.saltek.eu/en/products/da-275-dfi-1</t>
  </si>
  <si>
    <t>DM-024/1 3R DJ</t>
  </si>
  <si>
    <t>https://www.saltek.eu/en/products/dm-0241_3r_dj</t>
  </si>
  <si>
    <t>DM-012/1 3R DJ</t>
  </si>
  <si>
    <t>https://www.saltek.eu/produkty/dm-0121-3r-dj</t>
  </si>
  <si>
    <t>DM-006/1 3R DJ</t>
  </si>
  <si>
    <t>https://www.saltek.eu/produkty/dm-0061-3r-dj</t>
  </si>
  <si>
    <t>DM-024/1 4R DJ</t>
  </si>
  <si>
    <t>https://www.saltek.eu/en/products/dm-0241_4r_dj</t>
  </si>
  <si>
    <t>DM-006/1 3L DJ</t>
  </si>
  <si>
    <t>https://www.saltek.eu/produkty/dm-0061-3l-dj</t>
  </si>
  <si>
    <t>RTO-63</t>
  </si>
  <si>
    <t>https://www.saltek.eu/en/products/rto-63</t>
  </si>
  <si>
    <t>DM-024/1 3L DJ</t>
  </si>
  <si>
    <t>https://www.saltek.eu/en/products/dm-0241_3l_dj</t>
  </si>
  <si>
    <t>HX-pomocný držák</t>
  </si>
  <si>
    <t>https://www.saltek.eu/en/products/hx-pomocn%C3%BD-dr%C5%BE%C3%A1k</t>
  </si>
  <si>
    <t>SLP-275 V/1</t>
  </si>
  <si>
    <t>https://www.saltek.eu/en/products/slp-275-v1</t>
  </si>
  <si>
    <t>SLP-275 V/1 S</t>
  </si>
  <si>
    <t>https://www.saltek.eu/en/products/slp-275_vb1s</t>
  </si>
  <si>
    <t>https://www.saltek.eu/en/products/slp-275-v2</t>
  </si>
  <si>
    <t>DM-006/1 4R DJ</t>
  </si>
  <si>
    <t>https://www.saltek.eu/en/products/dm-0061_4r_dj</t>
  </si>
  <si>
    <t>DM-012/1 4R DJ</t>
  </si>
  <si>
    <t>https://www.saltek.eu/en/products/dm-0121_4r_dj</t>
  </si>
  <si>
    <t>https://www.saltek.eu/en/products/slp-275-v4</t>
  </si>
  <si>
    <t>https://www.saltek.eu/en/products/slp-275-v3</t>
  </si>
  <si>
    <t>SLP-275 V/3 S</t>
  </si>
  <si>
    <t>https://www.saltek.eu/en/products/slp-275-v3-s</t>
  </si>
  <si>
    <t>SLP-275 V/4 S</t>
  </si>
  <si>
    <t>https://www.saltek.eu/en/products/slp-275-v4-s</t>
  </si>
  <si>
    <t>SLP-075 V/0</t>
  </si>
  <si>
    <t>https://www.saltek.eu/en/products/slp-075-v0</t>
  </si>
  <si>
    <t>SLP-440 V/0</t>
  </si>
  <si>
    <t>https://www.saltek.eu/en/products/slp-440-v0</t>
  </si>
  <si>
    <t>SLP-075 V/1</t>
  </si>
  <si>
    <t>https://www.saltek.eu/en/products/slp-075-v1</t>
  </si>
  <si>
    <t>SLP-440 V/1</t>
  </si>
  <si>
    <t>https://www.saltek.eu/en/products/slp-440-v1</t>
  </si>
  <si>
    <t>SLP-075 V/1 S</t>
  </si>
  <si>
    <t>https://www.saltek.eu/en/products/slp-075-v1-s</t>
  </si>
  <si>
    <t>SLP-440 V/1 S</t>
  </si>
  <si>
    <t>https://www.saltek.eu/en/products/slp-440-v1-s</t>
  </si>
  <si>
    <t>https://www.saltek.eu/en/products/da-275-v31</t>
  </si>
  <si>
    <t>DA-275 V/3S+1</t>
  </si>
  <si>
    <t>https://www.saltek.eu/en/products/da-275-v3s1</t>
  </si>
  <si>
    <t>https://www.saltek.eu/en/products/da-275-v11</t>
  </si>
  <si>
    <t>SLP-440 V/3</t>
  </si>
  <si>
    <t>https://www.saltek.eu/en/products/slp-440-v3</t>
  </si>
  <si>
    <t>SLP-440 V/3 S</t>
  </si>
  <si>
    <t>https://www.saltek.eu/en/products/slp-440-v3-s</t>
  </si>
  <si>
    <t>DA-275 CZS</t>
  </si>
  <si>
    <t>https://www.saltek.eu/en/products/da-275-czs</t>
  </si>
  <si>
    <t>SLP-275 VB/1</t>
  </si>
  <si>
    <t>https://www.saltek.eu/en/products/slp-275-vb1</t>
  </si>
  <si>
    <t>SLP-275 VB/1 S</t>
  </si>
  <si>
    <t>https://www.saltek.eu/en/products/slp-275-v31</t>
  </si>
  <si>
    <t>https://www.saltek.eu/en/products/slp-275-v11</t>
  </si>
  <si>
    <t>SLP-385 V/0</t>
  </si>
  <si>
    <t>https://www.saltek.eu/en/products/slp-385-v0</t>
  </si>
  <si>
    <t>SLP-385 V/3</t>
  </si>
  <si>
    <t>https://www.saltek.eu/en/products/slp-385-v3</t>
  </si>
  <si>
    <t>SLP-385 V/1</t>
  </si>
  <si>
    <t>https://www.saltek.eu/en/products/slp-385-v1</t>
  </si>
  <si>
    <t>DA-275 V/1S+1</t>
  </si>
  <si>
    <t>https://www.saltek.eu/en/products/da-275-v1s1</t>
  </si>
  <si>
    <t>SLP-275 V/3S+1</t>
  </si>
  <si>
    <t>https://www.saltek.eu/en/products/slp-275-v3s1</t>
  </si>
  <si>
    <t>DM-012/1 3L DJ</t>
  </si>
  <si>
    <t>https://www.saltek.eu/en/products/dm-0121_3l_dj</t>
  </si>
  <si>
    <t>SLP-075 VB/1</t>
  </si>
  <si>
    <t>https://www.saltek.eu/en/products/slp-075-vb1</t>
  </si>
  <si>
    <t>SLP-075 VB/1 S</t>
  </si>
  <si>
    <t>https://www.saltek.eu/en/products/slp-075_vb1s</t>
  </si>
  <si>
    <t>SLP-130 VB/1</t>
  </si>
  <si>
    <t>https://www.saltek.eu/en/products/slp-130-vb1</t>
  </si>
  <si>
    <t>SLP-275 V/0</t>
  </si>
  <si>
    <t>https://www.saltek.eu/en/products/slp-275-v0</t>
  </si>
  <si>
    <t>SLP-275 V/1S+1</t>
  </si>
  <si>
    <t>https://www.saltek.eu/en/products/slp-275-v1s1</t>
  </si>
  <si>
    <t>SLP-385 V/3 S</t>
  </si>
  <si>
    <t>https://www.saltek.eu/en/products/slp-385-v3-s</t>
  </si>
  <si>
    <t>SLP-385 V/1 S</t>
  </si>
  <si>
    <t>https://www.saltek.eu/en/products/slp-385-v1-s</t>
  </si>
  <si>
    <t>SLP-130 VB/1 S</t>
  </si>
  <si>
    <t>https://www.saltek.eu/en/products/slp-130-vb1-s</t>
  </si>
  <si>
    <t>DA-NPE V/0</t>
  </si>
  <si>
    <t>https://www.saltek.eu/en/products/da-npe-v0</t>
  </si>
  <si>
    <t>SLP-600 V/1</t>
  </si>
  <si>
    <t>https://www.saltek.eu/en/products/slp-600-v1</t>
  </si>
  <si>
    <t>SLP-600 V/1 S</t>
  </si>
  <si>
    <t>https://www.saltek.eu/en/products/slp-600-v1-s</t>
  </si>
  <si>
    <t>SLP-600 V/0</t>
  </si>
  <si>
    <t>https://www.saltek.eu/en/products/slp-600-v0</t>
  </si>
  <si>
    <t>SLP-275 VB/3+1</t>
  </si>
  <si>
    <t>https://www.saltek.eu/en/products/slp-275-vb31</t>
  </si>
  <si>
    <t>SLP-275 VB/3S+1</t>
  </si>
  <si>
    <t>https://www.saltek.eu/en/products/slp-275-vb3s1</t>
  </si>
  <si>
    <t>SLP-130 VB/0</t>
  </si>
  <si>
    <t>https://www.saltek.eu/en/products/slp-130-vb0</t>
  </si>
  <si>
    <t>HX-090 N50 F/M</t>
  </si>
  <si>
    <t>https://www.saltek.eu/en/products/hx-090-n50-fm</t>
  </si>
  <si>
    <t>VL-B75 F/F</t>
  </si>
  <si>
    <t>https://www.saltek.eu/en/products/vl-b75-ff</t>
  </si>
  <si>
    <t>DL-ISDN RJ45</t>
  </si>
  <si>
    <t>https://www.saltek.eu/en/products/dl-isdn-rj45</t>
  </si>
  <si>
    <t>FX-090-B75-T-F/F</t>
  </si>
  <si>
    <t>https://www.saltek.eu/en/products/fx-090-b75-t-ff</t>
  </si>
  <si>
    <t>FX-090-F75-T-F/F</t>
  </si>
  <si>
    <t>https://www.saltek.eu/en/products/fx-090-f75-t-ff</t>
  </si>
  <si>
    <t>FX-230 F75 T F/F</t>
  </si>
  <si>
    <t>https://www.saltek.eu/en/products/fx-230-f75-t-ff</t>
  </si>
  <si>
    <t>HX-090 N50 F/F</t>
  </si>
  <si>
    <t>https://www.saltek.eu/en/products/hx-090-n50-ff</t>
  </si>
  <si>
    <t>https://www.saltek.eu/en/products/flp-125-v1</t>
  </si>
  <si>
    <t>FLP-12,5 V/1 S</t>
  </si>
  <si>
    <t>https://www.saltek.eu/en/products/flp-125-v1-s</t>
  </si>
  <si>
    <t>https://www.saltek.eu/en/products/flp-125-v11</t>
  </si>
  <si>
    <t>FLP-12,5 V/1S+1</t>
  </si>
  <si>
    <t>https://www.saltek.eu/en/products/flp-125-v1s1</t>
  </si>
  <si>
    <t>https://www.saltek.eu/en/products/flp-125-v3</t>
  </si>
  <si>
    <t>FLP-12,5 V/3 S</t>
  </si>
  <si>
    <t>https://www.saltek.eu/en/products/flp-125-v3-s</t>
  </si>
  <si>
    <t>https://www.saltek.eu/en/products/flp-125-v31</t>
  </si>
  <si>
    <t>FLP-12,5 V/3S+1</t>
  </si>
  <si>
    <t>https://www.saltek.eu/en/products/flp-125-v3s1</t>
  </si>
  <si>
    <t>https://www.saltek.eu/en/products/flp-125-v4</t>
  </si>
  <si>
    <t>FLP-12,5 V/4 S</t>
  </si>
  <si>
    <t>https://www.saltek.eu/en/products/flp-125-v4-s</t>
  </si>
  <si>
    <t>FLP-12,5 V/0</t>
  </si>
  <si>
    <t>https://www.saltek.eu/en/products/flp-125-v0</t>
  </si>
  <si>
    <t>FLP-NPE 25 V/0</t>
  </si>
  <si>
    <t>https://www.saltek.eu/en/products/flp-npe-25-v0</t>
  </si>
  <si>
    <t>HX-230 N50 F/M</t>
  </si>
  <si>
    <t>https://www.saltek.eu/en/products/hx-230-n50-fm</t>
  </si>
  <si>
    <t>HX-230 N50 F/F</t>
  </si>
  <si>
    <t>https://www.saltek.eu/en/products/hx-230-n50-ff</t>
  </si>
  <si>
    <t>FLP-B+C MAXI VS/1</t>
  </si>
  <si>
    <t>https://www.saltek.eu/en/products/flp-bc-maxi-vs1</t>
  </si>
  <si>
    <t>FLP-B+C MAXI V/0</t>
  </si>
  <si>
    <t>https://www.saltek.eu/en/products/flp-bc-maxi-v0</t>
  </si>
  <si>
    <t>FLP-A100N V/0</t>
  </si>
  <si>
    <t>https://www.saltek.eu/en/products/flp-a100n-v0</t>
  </si>
  <si>
    <t>FLP-A50N V/0</t>
  </si>
  <si>
    <t>https://www.saltek.eu/en/products/flp-a50n-v0</t>
  </si>
  <si>
    <t>FLP-B+C MAXI VS/3</t>
  </si>
  <si>
    <t>https://www.saltek.eu/en/products/flp-bc-maxi-vs3</t>
  </si>
  <si>
    <t>FLP-B+C MAXI VS/4</t>
  </si>
  <si>
    <t>https://www.saltek.eu/en/products/flp-bc-maxi-vs4</t>
  </si>
  <si>
    <t>FLP-B+C MAXI VS/3+1</t>
  </si>
  <si>
    <t>https://www.saltek.eu/en/products/flp-bc-maxi-vs31</t>
  </si>
  <si>
    <t>FLP-A50N VS/NPE</t>
  </si>
  <si>
    <t>https://www.saltek.eu/en/products/flp-a50n-vsnpe</t>
  </si>
  <si>
    <t>FLP-A100N VS/NPE</t>
  </si>
  <si>
    <t>https://www.saltek.eu/en/products/flp-a100n-vsnpe</t>
  </si>
  <si>
    <t>ISG-A100</t>
  </si>
  <si>
    <t>https://www.saltek.eu/en/products/isg-a100</t>
  </si>
  <si>
    <t>DA-275 V/0</t>
  </si>
  <si>
    <t>https://www.saltek.eu/en/products/da-275-v0</t>
  </si>
  <si>
    <t>https://www.saltek.eu/en/products/slp-pv170-vu</t>
  </si>
  <si>
    <t>SLP-PV170 V/U S</t>
  </si>
  <si>
    <t>https://www.saltek.eu/en/products/slp-pv170-vu-s</t>
  </si>
  <si>
    <t>https://www.saltek.eu/en/products/slp-pv500-vu</t>
  </si>
  <si>
    <t>SLP-PV500 V/U S</t>
  </si>
  <si>
    <t>https://www.saltek.eu/en/products/slp-pv500-vu-s</t>
  </si>
  <si>
    <t>SLP-PV170U V/0</t>
  </si>
  <si>
    <t>https://www.saltek.eu/en/products/slp-pv170u-v0</t>
  </si>
  <si>
    <t>SLP-PV500U V/0</t>
  </si>
  <si>
    <t>https://www.saltek.eu/en/products/slp-pv500u-v0</t>
  </si>
  <si>
    <t>SLP-NPE V/0</t>
  </si>
  <si>
    <t>https://www.saltek.eu/en/products/slp-npe-v0</t>
  </si>
  <si>
    <t>DA-275 DF 25</t>
  </si>
  <si>
    <t>https://www.saltek.eu/en/products/da-275-df-25</t>
  </si>
  <si>
    <t>FLP-B+C MAXI VS/1+1</t>
  </si>
  <si>
    <t>https://www.saltek.eu/en/products/flp-bc-maxi-vs11</t>
  </si>
  <si>
    <t>FLP-B+C MAXI VS/2</t>
  </si>
  <si>
    <t>https://www.saltek.eu/en/products/flp-bc-maxi-vs2</t>
  </si>
  <si>
    <t>DL-Cat.5e POE plus</t>
  </si>
  <si>
    <t>https://www.saltek.eu/en/products/dl-cat5e-poe-plus</t>
  </si>
  <si>
    <t>FLP-12,5 V/2</t>
  </si>
  <si>
    <t>https://www.saltek.eu/en/products/flp-125-v2</t>
  </si>
  <si>
    <t>FLP-SG50 VS/1</t>
  </si>
  <si>
    <t>https://www.saltek.eu/en/products/flp-sg50-vs1</t>
  </si>
  <si>
    <t>FLP-SG50 V/1</t>
  </si>
  <si>
    <t>https://www.saltek.eu/en/products/flp-sg50-v1</t>
  </si>
  <si>
    <t>ISG-100</t>
  </si>
  <si>
    <t>https://www.saltek.eu/en/products/isg-100</t>
  </si>
  <si>
    <t>ISG-50</t>
  </si>
  <si>
    <t>https://www.saltek.eu/en/products/isg-50</t>
  </si>
  <si>
    <t>ISG-500H Ex</t>
  </si>
  <si>
    <t>https://www.saltek.eu/en/products/isg-500h-ex</t>
  </si>
  <si>
    <t>ISGC-500H Ex</t>
  </si>
  <si>
    <t>https://www.saltek.eu/en/products/isgc-500h-ex</t>
  </si>
  <si>
    <t>ISG-500</t>
  </si>
  <si>
    <t>https://www.saltek.eu/en/products/isg-500</t>
  </si>
  <si>
    <t>ISGC-50H Ex</t>
  </si>
  <si>
    <t>https://www.saltek.eu/en/products/isgc-50h-ex</t>
  </si>
  <si>
    <t>ISGC-100H Ex</t>
  </si>
  <si>
    <t>https://www.saltek.eu/en/products/isgc-100h-ex</t>
  </si>
  <si>
    <t>ISG-50H Ex</t>
  </si>
  <si>
    <t>https://www.saltek.eu/en/products/isg-50h-ex</t>
  </si>
  <si>
    <t>ISG-100H Ex</t>
  </si>
  <si>
    <t>https://www.saltek.eu/en/products/isg-100h-ex</t>
  </si>
  <si>
    <t>HX-090 SMA F/M</t>
  </si>
  <si>
    <t>https://www.saltek.eu/en/products/hx-090-sma-fm</t>
  </si>
  <si>
    <t>FLP-SG50 VS/0</t>
  </si>
  <si>
    <t>https://www.saltek.eu/en/products/flp-sg50-vs0</t>
  </si>
  <si>
    <t>SX-090-B50-F/F</t>
  </si>
  <si>
    <t>https://www.saltek.eu/en/products/sx-090-b50-ff</t>
  </si>
  <si>
    <t>SX-090-F75-F/F</t>
  </si>
  <si>
    <t>https://www.saltek.eu/en/products/sx-090-f75-ff</t>
  </si>
  <si>
    <t>DL-PL-RACK-1U</t>
  </si>
  <si>
    <t>https://www.saltek.eu/en/products/dl-pl-rack-1u</t>
  </si>
  <si>
    <t>DL-1G-POE-M</t>
  </si>
  <si>
    <t>https://www.saltek.eu/en/products/dl-1g-poe-m</t>
  </si>
  <si>
    <t>FLP-12,5-075-VH/1</t>
  </si>
  <si>
    <t>https://www.saltek.eu/en/products/flp-125-075-vh1</t>
  </si>
  <si>
    <t>FLP-12,5-075-VH/1S</t>
  </si>
  <si>
    <t>https://www.saltek.eu/en/products/flp-125-075-vh1s</t>
  </si>
  <si>
    <t>FLP-12,5-075-VH/2</t>
  </si>
  <si>
    <t>https://www.saltek.eu/en/products/flp-125-075-vh2</t>
  </si>
  <si>
    <t>FLP-12,5-075-VH/2S</t>
  </si>
  <si>
    <t>https://www.saltek.eu/en/products/flp-125-075-vh2s</t>
  </si>
  <si>
    <t>RTO-16</t>
  </si>
  <si>
    <t>https://www.saltek.eu/en/products/rto-16</t>
  </si>
  <si>
    <t>RTO-35</t>
  </si>
  <si>
    <t>https://www.saltek.eu/en/products/rto-35</t>
  </si>
  <si>
    <t>DL-10G-POE-M</t>
  </si>
  <si>
    <t>https://www.saltek.eu/en/products/dl-10g-poe-m</t>
  </si>
  <si>
    <t>DL-Cat.6A-M</t>
  </si>
  <si>
    <t>https://www.saltek.eu/en/products/dl-cat6a-m</t>
  </si>
  <si>
    <t>FLP-PV1500/YS</t>
  </si>
  <si>
    <t>https://www.saltek.eu/en/products/flp-pv1500ys</t>
  </si>
  <si>
    <t>FLP-PV1000 V/Y S</t>
  </si>
  <si>
    <t>https://www.saltek.eu/en/products/flp-pv1000ys</t>
  </si>
  <si>
    <t>SLP-600 V/3YS-IT</t>
  </si>
  <si>
    <t>https://www.saltek.eu/en/products/slp-600-v3ys-it</t>
  </si>
  <si>
    <t>FLP-PV1500 V/Y</t>
  </si>
  <si>
    <t>https://www.saltek.eu/en/products/flp-pv1500y</t>
  </si>
  <si>
    <t xml:space="preserve">FLP-PV1000/Y </t>
  </si>
  <si>
    <t>https://www.saltek.eu/en/products/flp-pv1000y</t>
  </si>
  <si>
    <t>DL-Cat.6A-60V-R-M</t>
  </si>
  <si>
    <t>https://www.saltek.eu/en/products/dl-cat6a-60v-r-m</t>
  </si>
  <si>
    <t>DL-Cat.6A-60V-M</t>
  </si>
  <si>
    <t>https://www.saltek.eu/en/products/dl-cat6a-60v-m</t>
  </si>
  <si>
    <t>FX-090-F75-F/F</t>
  </si>
  <si>
    <t>https://www.saltek.eu/en/products/fx-090-f75-ff</t>
  </si>
  <si>
    <t>FLP-SG50 V/0</t>
  </si>
  <si>
    <t>https://www.saltek.eu/en/products/flp-sg50-v0</t>
  </si>
  <si>
    <t>https://www.saltek.eu/en/products/slp-pv700-vy</t>
  </si>
  <si>
    <t>SLP-PV700 V/Y S</t>
  </si>
  <si>
    <t>https://www.saltek.eu/en/products/slp-pv700-vy-s</t>
  </si>
  <si>
    <t>https://www.saltek.eu/en/products/slp-pv1000-vy</t>
  </si>
  <si>
    <t>SLP-PV1000 V/Y S</t>
  </si>
  <si>
    <t>https://www.saltek.eu/en/products/slp-pv1000-vy-s</t>
  </si>
  <si>
    <t>https://www.saltek.eu/en/products/slp-pv1500-vy</t>
  </si>
  <si>
    <t>SLP-PV1500 V/Y S</t>
  </si>
  <si>
    <t>https://www.saltek.eu/en/products/slp-pv1500-vy-s</t>
  </si>
  <si>
    <t>SLP-PV350Y V/0</t>
  </si>
  <si>
    <t>https://www.saltek.eu/en/products/slp-pv350y-v0</t>
  </si>
  <si>
    <t>SLP-PV500Y V/0</t>
  </si>
  <si>
    <t>https://www.saltek.eu/en/products/slp-pv500y-v0</t>
  </si>
  <si>
    <t>SLP-PV750Y V/0</t>
  </si>
  <si>
    <t>https://www.saltek.eu/en/products/slp-pv750y-v0</t>
  </si>
  <si>
    <t>FLP-12,5-075-VH/0</t>
  </si>
  <si>
    <t>https://www.saltek.eu/en/products/flp-bc-maxi-v1</t>
  </si>
  <si>
    <t>https://www.saltek.eu/en/products/flp-bc-maxi-v2</t>
  </si>
  <si>
    <t>https://www.saltek.eu/en/products/flp-bc-maxi-v3</t>
  </si>
  <si>
    <t>https://www.saltek.eu/en/products/flp-bc-maxi-v4</t>
  </si>
  <si>
    <t>https://www.saltek.eu/en/products/flp-bc-maxi-v11</t>
  </si>
  <si>
    <t>https://www.saltek.eu/en/products/flp-bc-maxi-v31</t>
  </si>
  <si>
    <t>DM-060/1-RS</t>
  </si>
  <si>
    <t>https://www.saltek.eu/en/products/dm-0601-rs</t>
  </si>
  <si>
    <t>DMJ-048/2-RS</t>
  </si>
  <si>
    <t>https://www.saltek.eu/en/products/dmj-0482-rs</t>
  </si>
  <si>
    <t>DMG-006/1-RS</t>
  </si>
  <si>
    <t>https://www.saltek.eu/en/products/dmg-0061-rs</t>
  </si>
  <si>
    <t>DMG-012/1-RS</t>
  </si>
  <si>
    <t>https://www.saltek.eu/en/products/dmg-0121-rs</t>
  </si>
  <si>
    <t>DMG-024/1-RS</t>
  </si>
  <si>
    <t>https://www.saltek.eu/en/products/dmg-0241-rs</t>
  </si>
  <si>
    <t>DMG-048/1-RS</t>
  </si>
  <si>
    <t>https://www.saltek.eu/en/products/dmg-0481-rs</t>
  </si>
  <si>
    <t>DMG-060/1-RS</t>
  </si>
  <si>
    <t>https://www.saltek.eu/en/products/dmg-0601-rs</t>
  </si>
  <si>
    <t>DMHF-006/1-RS</t>
  </si>
  <si>
    <t>https://www.saltek.eu/en/products/dmhf-0061-rs</t>
  </si>
  <si>
    <t>DMHF-015/1-RS</t>
  </si>
  <si>
    <t>https://www.saltek.eu/en/products/dmhf-0151-rs</t>
  </si>
  <si>
    <t>DM-006/1-RS</t>
  </si>
  <si>
    <t>https://www.saltek.eu/en/products/dm-0061-rs</t>
  </si>
  <si>
    <t>DM-012/1-RS</t>
  </si>
  <si>
    <t>https://www.saltek.eu/en/products/dm-0121-rs</t>
  </si>
  <si>
    <t>DM-024/1-RS</t>
  </si>
  <si>
    <t>https://www.saltek.eu/en/products/dm-0241-rs</t>
  </si>
  <si>
    <t>DM-048/1-RS</t>
  </si>
  <si>
    <t>https://www.saltek.eu/en/products/dm-0481-rs</t>
  </si>
  <si>
    <t>DMJ-012/2-RS</t>
  </si>
  <si>
    <t>https://www.saltek.eu/en/products/dmj-0122-rs</t>
  </si>
  <si>
    <t>DMJ-024/2-RS</t>
  </si>
  <si>
    <t>https://www.saltek.eu/en/products/dmj-0242-rs</t>
  </si>
  <si>
    <t>DMJ-060/2-RS</t>
  </si>
  <si>
    <t>https://www.saltek.eu/en/products/dmj-0602-rs</t>
  </si>
  <si>
    <t>DS-B090-RS</t>
  </si>
  <si>
    <t>https://www.saltek.eu/produkty/ds-b090-rs</t>
  </si>
  <si>
    <t>DS-V130-RS</t>
  </si>
  <si>
    <t>https://www.saltek.eu/produkty/ds-v130-rs</t>
  </si>
  <si>
    <t>DS-D024-RS</t>
  </si>
  <si>
    <t>https://www.saltek.eu/en/products/ds-d024-rs</t>
  </si>
  <si>
    <t>CLSA-24</t>
  </si>
  <si>
    <t>https://www.saltek.eu/en/products/clsa-24</t>
  </si>
  <si>
    <t>CLSA-48</t>
  </si>
  <si>
    <t>https://www.saltek.eu/en/products/clsa-48</t>
  </si>
  <si>
    <t>CLSA-TLF</t>
  </si>
  <si>
    <t>https://www.saltek.eu/en/products/clsa-tlf</t>
  </si>
  <si>
    <t>CLSA-ISDN</t>
  </si>
  <si>
    <t>https://www.saltek.eu/en/products/clsa-isdn</t>
  </si>
  <si>
    <t>CLSA-DSL</t>
  </si>
  <si>
    <t>https://www.saltek.eu/en/products/clsa-dsl</t>
  </si>
  <si>
    <t>FLP-12,5 V/2 S</t>
  </si>
  <si>
    <t>SLP-275 V/2 S</t>
  </si>
  <si>
    <t>https://www.saltek.eu/en/products/slp-275-v2-s</t>
  </si>
  <si>
    <t>SLP-150 V/1</t>
  </si>
  <si>
    <t>https://www.saltek.eu/en/products/slp-150-v1</t>
  </si>
  <si>
    <t>SLP-150 V/1 S</t>
  </si>
  <si>
    <t>https://www.saltek.eu/en/products/slp-150-v1-s</t>
  </si>
  <si>
    <t>SLP-150 V/0</t>
  </si>
  <si>
    <t>https://www.saltek.eu/en/products/slp-150-v0</t>
  </si>
  <si>
    <t>FLP-25-T1-V/3</t>
  </si>
  <si>
    <t>https://www.saltek.eu/en/products/flp-25-t1-v3</t>
  </si>
  <si>
    <t>FLP-25-T1-VS/3</t>
  </si>
  <si>
    <t>https://www.saltek.eu/en/products/flp-25-t1-vs3</t>
  </si>
  <si>
    <t>FLP-25-T1-V/4</t>
  </si>
  <si>
    <t>https://www.saltek.eu/en/products/flp-25-t1-v4</t>
  </si>
  <si>
    <t>FLP-25-T1-VS/4</t>
  </si>
  <si>
    <t>https://www.saltek.eu/en/products/flp-25-t1-vs4</t>
  </si>
  <si>
    <t>FLP-25-T1-V/3+1</t>
  </si>
  <si>
    <t>https://www.saltek.eu/en/products/flp-25-t1-v31</t>
  </si>
  <si>
    <t>FLP-25-T1-VS/3+1</t>
  </si>
  <si>
    <t>DMLF-024/1-RS</t>
  </si>
  <si>
    <t>https://www.saltek.eu/en/products/dmlf-0241-rs</t>
  </si>
  <si>
    <t>ISGC-50</t>
  </si>
  <si>
    <t>https://www.saltek.eu/en/products/isgc-50</t>
  </si>
  <si>
    <t>ISGC-100</t>
  </si>
  <si>
    <t>https://www.saltek.eu/en/products/isgc-100</t>
  </si>
  <si>
    <t>ISGC-500</t>
  </si>
  <si>
    <t>https://www.saltek.eu/en/products/isgc-500</t>
  </si>
  <si>
    <t>BD-090-T-V/2-0</t>
  </si>
  <si>
    <t>https://www.saltek.eu/sk/produkty/bd-090-t-v2-0</t>
  </si>
  <si>
    <t>BD-250-T-V/2-0</t>
  </si>
  <si>
    <t>https://www.saltek.eu/en/products/bd-250-t-v2-0</t>
  </si>
  <si>
    <t>BDG-006-V/1-0</t>
  </si>
  <si>
    <t>https://www.saltek.eu/en/products/bdg-006-v1-0</t>
  </si>
  <si>
    <t>BDG-012-V/1-0</t>
  </si>
  <si>
    <t>https://www.saltek.eu/en/products/bdg-012-v1-fr2</t>
  </si>
  <si>
    <t>BDG-024-V/1-0</t>
  </si>
  <si>
    <t>https://www.saltek.eu/en/products/bdg-024-v1-fr1</t>
  </si>
  <si>
    <t>BDG-048-V/1-0</t>
  </si>
  <si>
    <t>https://www.saltek.eu/en/products/bdg-048-v1-0</t>
  </si>
  <si>
    <t>BDG-230-V/1-0</t>
  </si>
  <si>
    <t>https://www.saltek.eu/en/products/bdg-230-v1-0</t>
  </si>
  <si>
    <t>FLP-25-T1-V/0</t>
  </si>
  <si>
    <t>https://www.saltek.eu/en/products/flp-25-t1-v0</t>
  </si>
  <si>
    <t>BDM-006-V/1-0</t>
  </si>
  <si>
    <t>https://www.saltek.eu/en/products/bdm-006-v1-0</t>
  </si>
  <si>
    <t>BDM-012-V/1-0</t>
  </si>
  <si>
    <t>https://www.saltek.eu/en/products/bdm-012-v1-0</t>
  </si>
  <si>
    <t>BDM-024-V/1-0</t>
  </si>
  <si>
    <t>https://www.saltek.eu/en/products/bdm-024-v1-0</t>
  </si>
  <si>
    <t>BDM-048-V/1-0</t>
  </si>
  <si>
    <t>https://www.saltek.eu/en/products/bdm-048-v1-0</t>
  </si>
  <si>
    <t>BDM-230-V/1-0</t>
  </si>
  <si>
    <t>https://www.saltek.eu/en/products/bdm-230-v1-0</t>
  </si>
  <si>
    <t>ISGO-500H Ex</t>
  </si>
  <si>
    <t>https://www.saltek.eu/en/products/isgo-500h-ex</t>
  </si>
  <si>
    <t>ISGO-500</t>
  </si>
  <si>
    <t>https://www.saltek.eu/en/products/isgo-500</t>
  </si>
  <si>
    <t>BD-090-T-V/2-16</t>
  </si>
  <si>
    <t>https://www.saltek.eu/produkty/bd-090-t-v2-16</t>
  </si>
  <si>
    <t>BD-250-T-V/2-16</t>
  </si>
  <si>
    <t>https://www.saltek.eu/en/products/bd-250-t-v2-16</t>
  </si>
  <si>
    <t>BD-090-T-V/2-F16</t>
  </si>
  <si>
    <t>https://www.saltek.eu/en/products/bd-090-t-v2-f16</t>
  </si>
  <si>
    <t>BD-250-T-V/2-F16</t>
  </si>
  <si>
    <t>https://www.saltek.eu/en/products/bd-250-t-v2-f16</t>
  </si>
  <si>
    <t>DP-012-V/1-F16</t>
  </si>
  <si>
    <t>https://www.saltek.eu/en/products/dp-012-v1-f16</t>
  </si>
  <si>
    <t>https://www.saltek.eu/en/products/dp-024-v1-f16</t>
  </si>
  <si>
    <t>DP-048-V/1-F16</t>
  </si>
  <si>
    <t>https://www.saltek.eu/en/products/dp-048-v1-f16</t>
  </si>
  <si>
    <t>DP-012-V/1-0</t>
  </si>
  <si>
    <t>https://www.saltek.eu/de/produkte/dp-012-v1-0</t>
  </si>
  <si>
    <t>DP-024-V/1-0</t>
  </si>
  <si>
    <t>https://www.saltek.eu/en/products/dp-024-v1-0</t>
  </si>
  <si>
    <t>DP-048-V/1-0</t>
  </si>
  <si>
    <t>https://www.saltek.eu/en/products/dp-048-v1-0</t>
  </si>
  <si>
    <t>BDG-006-V/1-FR1</t>
  </si>
  <si>
    <t>https://www.saltek.eu/en/products/bdg-006-v1-fr1</t>
  </si>
  <si>
    <t>BDG-012-V/1-FR1</t>
  </si>
  <si>
    <t>https://www.saltek.eu/sk/produkty/bdg-012-v1-fr1</t>
  </si>
  <si>
    <t>BDG-024-V/1-FR1</t>
  </si>
  <si>
    <t>BDG-048-V/1-FR1</t>
  </si>
  <si>
    <t>https://www.saltek.eu/en/products/bdg-048-v1-fr1</t>
  </si>
  <si>
    <t>BDG-230-V/1-FR</t>
  </si>
  <si>
    <t>https://www.saltek.eu/en/products/bdg-230-v1-fr</t>
  </si>
  <si>
    <t>https://www.saltek.eu/en/products/bdm-006-v1-fr1</t>
  </si>
  <si>
    <t>BDM-012-V/1-FR1</t>
  </si>
  <si>
    <t>https://www.saltek.eu/en/products/bdm-012-v1-fr1</t>
  </si>
  <si>
    <t>https://www.saltek.eu/en/products/bdm-024-v1-fr1</t>
  </si>
  <si>
    <t>BDM-048-V/1-FR1</t>
  </si>
  <si>
    <t>https://www.saltek.eu/en/products/bdm-048-v1-fr1</t>
  </si>
  <si>
    <t>BDM-230-V/1-FR</t>
  </si>
  <si>
    <t>https://www.saltek.eu/en/products/bdm-230-v1-fr</t>
  </si>
  <si>
    <t>DA-275-DF2</t>
  </si>
  <si>
    <t>https://www.saltek.eu/en/products/da-275-df2</t>
  </si>
  <si>
    <t>DA-275-DF2-S</t>
  </si>
  <si>
    <t>https://www.saltek.eu/en/products/da-275-df2-s</t>
  </si>
  <si>
    <t>DA-275-DF6</t>
  </si>
  <si>
    <t>https://www.saltek.eu/en/products/da-275-df6</t>
  </si>
  <si>
    <t>DA-275-DF6-S</t>
  </si>
  <si>
    <t>https://www.saltek.eu/en/products/da-275-df6-s</t>
  </si>
  <si>
    <t>DA-275-DF10</t>
  </si>
  <si>
    <t>https://www.saltek.eu/en/products/da-275-df10</t>
  </si>
  <si>
    <t>DA-275-DF10-S</t>
  </si>
  <si>
    <t>https://www.saltek.eu/en/products/da-275-df10-s</t>
  </si>
  <si>
    <t>DA-275-DF16</t>
  </si>
  <si>
    <t>https://www.saltek.eu/en/products/da-275-df16</t>
  </si>
  <si>
    <t>DA-275-DF16-S</t>
  </si>
  <si>
    <t>https://www.saltek.eu/en/products/da-275-df16-s</t>
  </si>
  <si>
    <t>DA-275-DFi6</t>
  </si>
  <si>
    <t>https://www.saltek.eu/en/products/da-275-dfi6</t>
  </si>
  <si>
    <t>DA-275-DFi10</t>
  </si>
  <si>
    <t>https://www.saltek.eu/en/products/da-275-dfi10</t>
  </si>
  <si>
    <t>DA-275-DFi16</t>
  </si>
  <si>
    <t>https://www.saltek.eu/en/products/da-275-dfi16</t>
  </si>
  <si>
    <t>DA-275-DJ25</t>
  </si>
  <si>
    <t>https://www.saltek.eu/en/products/da-275-dj25</t>
  </si>
  <si>
    <t>DA-275-DJ25-S</t>
  </si>
  <si>
    <t>https://www.saltek.eu/en/products/da-275-dj25-s</t>
  </si>
  <si>
    <t>DMP-012-V/1-FR1</t>
  </si>
  <si>
    <t>https://www.saltek.eu/en/products/dmp-012-v1-fr1</t>
  </si>
  <si>
    <t>DMP-024-V/1-FR1</t>
  </si>
  <si>
    <t>https://www.saltek.eu/en/products/dmp-024-v1-fr1</t>
  </si>
  <si>
    <t>DMP-012-V/1-JFR1</t>
  </si>
  <si>
    <t>https://www.saltek.eu/en/products/dmp-012-v1-jfr1</t>
  </si>
  <si>
    <t>DMP-024-V/1-JFR1</t>
  </si>
  <si>
    <t>https://www.saltek.eu/en/products/dmp-024-v1-jfr1</t>
  </si>
  <si>
    <t>DMP-012-V/1-0</t>
  </si>
  <si>
    <t>https://www.saltek.eu/en/products/dmp-012-v1-0</t>
  </si>
  <si>
    <t>DMP-024-V/1-0</t>
  </si>
  <si>
    <t>https://www.saltek.eu/en/products/dmp-024-v1-0</t>
  </si>
  <si>
    <t>DMP-012-V/1-J-0</t>
  </si>
  <si>
    <t>https://www.saltek.eu/en/products/dmp-012-v1-j-0</t>
  </si>
  <si>
    <t>DMP-024-V/1-J-0</t>
  </si>
  <si>
    <t>https://www.saltek.eu/en/products/dmp-024-v1-j-0</t>
  </si>
  <si>
    <t>DMZ-V-0</t>
  </si>
  <si>
    <t>https://www.saltek.eu/en/products/dmz-v-0</t>
  </si>
  <si>
    <t>BD-090-T</t>
  </si>
  <si>
    <t>https://www.saltek.eu/en/products/bd-090-t</t>
  </si>
  <si>
    <t>BD-250-T</t>
  </si>
  <si>
    <t>https://www.saltek.eu/en/products/bd-250-t</t>
  </si>
  <si>
    <t>RACK-PROTECTOR-X8-1U</t>
  </si>
  <si>
    <t>https://www.saltek.eu/en/products/rack-protector-x8-1u</t>
  </si>
  <si>
    <t>RACK-PROTECTOR-VX7-1U</t>
  </si>
  <si>
    <t>https://www.saltek.eu/de/produkte/rack-protector-vx7-1u</t>
  </si>
  <si>
    <t>RACK-PROTECTOR-F6-1U</t>
  </si>
  <si>
    <t>https://www.saltek.eu/en/products/rack-protector-f6-1u</t>
  </si>
  <si>
    <t>RACK-PROTECTOR-VF5-1U</t>
  </si>
  <si>
    <t>https://www.saltek.eu/en/products/rack-protector-vf5-1u</t>
  </si>
  <si>
    <t xml:space="preserve">RACK-PROTECTOR-EURO-X12-1U </t>
  </si>
  <si>
    <t>https://www.saltek.eu/en/products/rack-protector-euro-x12-1u</t>
  </si>
  <si>
    <t>https://www.saltek.eu/en/products/sp-t2t3-320y-clt-led</t>
  </si>
  <si>
    <t>DM-006/1-RB</t>
  </si>
  <si>
    <t>https://www.saltek.eu/en/products/dm-0061-rb</t>
  </si>
  <si>
    <t>DM-012/1-RB</t>
  </si>
  <si>
    <t>https://www.saltek.eu/en/products/dm-0121-rb</t>
  </si>
  <si>
    <t>DM-024/1-RB</t>
  </si>
  <si>
    <t>https://www.saltek.eu/en/products/dm-0241-rb</t>
  </si>
  <si>
    <t>DM-048/1-RB</t>
  </si>
  <si>
    <t>https://www.saltek.eu/en/products/dm-0481-rb</t>
  </si>
  <si>
    <t>DMG-006/1-RB</t>
  </si>
  <si>
    <t>https://www.saltek.eu/en/products/dmg-0061-rb</t>
  </si>
  <si>
    <t>DMG-024/1-RB</t>
  </si>
  <si>
    <t>https://www.saltek.eu/en/products/dmg-0241-rb</t>
  </si>
  <si>
    <t>DMG-048/1-RB</t>
  </si>
  <si>
    <t>https://www.saltek.eu/en/products/dmg-0481-rb</t>
  </si>
  <si>
    <t>DMHF-006/1-RB</t>
  </si>
  <si>
    <t>https://www.saltek.eu/en/products/dmhf-0061-rb</t>
  </si>
  <si>
    <t>DMJ-012/2-RB</t>
  </si>
  <si>
    <t>https://www.saltek.eu/en/products/dmj-0122-rb</t>
  </si>
  <si>
    <t>DMJ-024/2-RB</t>
  </si>
  <si>
    <t>https://www.saltek.eu/en/products/dmj-0242-rb</t>
  </si>
  <si>
    <t>DMJ-048/2-RB</t>
  </si>
  <si>
    <t>https://www.saltek.eu/en/products/dmj-0482-rb</t>
  </si>
  <si>
    <t>DMLF-024/1-RB</t>
  </si>
  <si>
    <t>https://www.saltek.eu/en/products/dmlf-0241-rb</t>
  </si>
  <si>
    <t>DS-B090-RB</t>
  </si>
  <si>
    <t>https://www.saltek.eu/en/products/ds-b090-rb</t>
  </si>
  <si>
    <t>SLP-600 V/3</t>
  </si>
  <si>
    <t>https://www.saltek.eu/en/products/slp-600-v3-s</t>
  </si>
  <si>
    <t>DA-075-DJ25</t>
  </si>
  <si>
    <t>https://www.saltek.eu/en/products/da-075-dj25</t>
  </si>
  <si>
    <t>DA-150-DJ25</t>
  </si>
  <si>
    <t>https://www.saltek.eu/en/products/da-150-dj25</t>
  </si>
  <si>
    <t>https://www.saltek.eu/en/products/dp-012-25</t>
  </si>
  <si>
    <t>https://www.saltek.eu/en/products/dp-024-25</t>
  </si>
  <si>
    <t>DP-048-25</t>
  </si>
  <si>
    <t>https://www.saltek.eu/en/products/dp-048-25</t>
  </si>
  <si>
    <t>ISGO-50H Ex</t>
  </si>
  <si>
    <t>https://www.saltek.eu/en/products/isgo-50h-ex</t>
  </si>
  <si>
    <t>ISGO-100H Ex</t>
  </si>
  <si>
    <t>https://www.saltek.eu/en/products/isgo-100h-ex</t>
  </si>
  <si>
    <t>https://www.saltek.eu/en/products/flp-pv550-vu</t>
  </si>
  <si>
    <t>FLP-PV550 V/U S</t>
  </si>
  <si>
    <t>https://www.saltek.eu/en/products/flp-pv550-vu-s</t>
  </si>
  <si>
    <t>FLP-PV275U V/0</t>
  </si>
  <si>
    <t>https://www.saltek.eu/en/products/flp-pv275u-v0</t>
  </si>
  <si>
    <t>https://www.saltek.eu/en/products/dl-1g-rj45-poe-ab</t>
  </si>
  <si>
    <t>https://www.saltek.eu/en/products/dl-10g-rj45-poe-ab</t>
  </si>
  <si>
    <t>ZX-0,44-N50-F/F</t>
  </si>
  <si>
    <t>https://www.saltek.eu/en/products/zx-044-n50-ff</t>
  </si>
  <si>
    <t>SP-T2+T3-320/Y-TTT-LED</t>
  </si>
  <si>
    <t>https://www.saltek.eu/en/products/sp-t2t3-320y-ttt-led</t>
  </si>
  <si>
    <t>SP-T2+T3-320/Y-CCT-LED</t>
  </si>
  <si>
    <t>https://www.saltek.eu/en/products/sp-t2t3-320y-cct-led</t>
  </si>
  <si>
    <t>SP-T2+T3-320/Y-TLT-LED</t>
  </si>
  <si>
    <t>https://www.saltek.eu/en/products/sp-t2t3-320y-tlt-led</t>
  </si>
  <si>
    <t>SP-T2+T3-320/Y-CCC-LED</t>
  </si>
  <si>
    <t>https://www.saltek.eu/en/products/sp-t2t3-320y-ccc-led</t>
  </si>
  <si>
    <t>SP-T2+T3-320/Y-CLC-LED</t>
  </si>
  <si>
    <t>https://www.saltek.eu/produkty/sp-t2t3-320y-clc-led</t>
  </si>
  <si>
    <t>SP-T2+T3-320/Y-TLC-LED</t>
  </si>
  <si>
    <t>https://www.saltek.eu/en/products/sp-t2t3-320y-tlc-led</t>
  </si>
  <si>
    <t>SP-T2+T3-320/Y-TTC-LED</t>
  </si>
  <si>
    <t>https://www.saltek.eu/en/products/sp-t2t3-320y-ttc-led</t>
  </si>
  <si>
    <t>FLP-25-T1-V/1+1</t>
  </si>
  <si>
    <t>https://www.saltek.eu/en/products/flp-25-t1-v11</t>
  </si>
  <si>
    <t>FLP-25-T1-VS/1+1</t>
  </si>
  <si>
    <t>https://www.saltek.eu/en/products/flp-25-t1-vs11</t>
  </si>
  <si>
    <t>FLP-25-T1-V/2</t>
  </si>
  <si>
    <t>https://www.saltek.eu/en/products/flp-25-t1-v2</t>
  </si>
  <si>
    <t>FLP-25-T1-VS/2</t>
  </si>
  <si>
    <t>https://www.saltek.eu/en/products/flp-25-t1-vs2</t>
  </si>
  <si>
    <t>DA-275-BFi2</t>
  </si>
  <si>
    <t>https://www.saltek.eu/en/products/da-275-bfi2</t>
  </si>
  <si>
    <t>FLP-25-T1-V/1</t>
  </si>
  <si>
    <t>https://www.saltek.eu/en/products/flp-25-t1-v1</t>
  </si>
  <si>
    <t>FLP-25-T1-VS/1</t>
  </si>
  <si>
    <t>https://www.saltek.eu/en/products/flp-25-t1-vs1</t>
  </si>
  <si>
    <t>DMG-024-V/1-4FR1-DIF</t>
  </si>
  <si>
    <t>https://www.saltek.eu/en/products/dmg-024-v1-4fr1-dif</t>
  </si>
  <si>
    <t>DMHF-015/1-RB</t>
  </si>
  <si>
    <t>https://www.saltek.eu/en/products/dmhf-0151-rb</t>
  </si>
  <si>
    <t>SLP-600 V/3 S</t>
  </si>
  <si>
    <t>BDM-006-V/1-FR2</t>
  </si>
  <si>
    <t>https://www.saltek.eu/en/products/bdm-006-v1-fr2</t>
  </si>
  <si>
    <t>BDM-006-V/2-0</t>
  </si>
  <si>
    <t>https://www.saltek.eu/en/products/bdm-006-v2-0</t>
  </si>
  <si>
    <t>BDM-006-V/2-FR1</t>
  </si>
  <si>
    <t>https://www.saltek.eu/en/products/bdm-006-v2-fr1</t>
  </si>
  <si>
    <t>BDM-006-V/2-J-0</t>
  </si>
  <si>
    <t>https://www.saltek.eu/en/products/bdm-006-v2-j-0</t>
  </si>
  <si>
    <t>BDM-006-V/2-JFR1</t>
  </si>
  <si>
    <t>https://www.saltek.eu/en/products/bdm-006-v2-jfr1</t>
  </si>
  <si>
    <t>BDM-006-V/2-JFR2</t>
  </si>
  <si>
    <t>https://www.saltek.eu/en/products/bdm-006-v2-jfr2</t>
  </si>
  <si>
    <t>BDM-006-V/4-J-0</t>
  </si>
  <si>
    <t>https://www.saltek.eu/en/products/bdm-006-v4-j-0</t>
  </si>
  <si>
    <t>BDM-006-V/4-JFR1</t>
  </si>
  <si>
    <t>https://www.saltek.eu/en/products/bdm-006-v4-jfr1</t>
  </si>
  <si>
    <t>BDM-012-V/1-FR2</t>
  </si>
  <si>
    <t>https://www.saltek.eu/en/products/bdm-012-v1-fr2</t>
  </si>
  <si>
    <t>BDM-012-V/2-0</t>
  </si>
  <si>
    <t>https://www.saltek.eu/en/products/bdm-012-v2-0</t>
  </si>
  <si>
    <t>BDM-012-V/2-FR1</t>
  </si>
  <si>
    <t>https://www.saltek.eu/en/products/bdm-012-v2-fr1</t>
  </si>
  <si>
    <t>BDM-012-V/2-J-0</t>
  </si>
  <si>
    <t>https://www.saltek.eu/en/products/bdm-012-v2-j-0</t>
  </si>
  <si>
    <t>BDM-012-V/2-JFR1</t>
  </si>
  <si>
    <t>https://www.saltek.eu/en/products/bdm-012-v2-jfr1</t>
  </si>
  <si>
    <t>BDM-012-V/2-JFR2</t>
  </si>
  <si>
    <t>https://www.saltek.eu/en/products/bdm-012-v2-jfr2</t>
  </si>
  <si>
    <t>BDM-012-V/4-J-0</t>
  </si>
  <si>
    <t>https://www.saltek.eu/en/products/bdm-012-v4-j-0</t>
  </si>
  <si>
    <t>BDM-012-V/4-JFR1</t>
  </si>
  <si>
    <t>https://www.saltek.eu/en/products/bdm-012-v4-jfr1</t>
  </si>
  <si>
    <t>BDM-024-V/1-FR2</t>
  </si>
  <si>
    <t>https://www.saltek.eu/en/products/bdm-024-v1-fr2</t>
  </si>
  <si>
    <t>BDM-024-V/2-FR1</t>
  </si>
  <si>
    <t>https://www.saltek.eu/en/products/bdm-024-v2-fr1</t>
  </si>
  <si>
    <t>BDM-024-V/2-J-0</t>
  </si>
  <si>
    <t>https://www.saltek.eu/en/products/bdm-024-v2-j-0</t>
  </si>
  <si>
    <t>BDM-024-V/2-JFR1</t>
  </si>
  <si>
    <t>https://www.saltek.eu/en/products/bdm-024-v2-jfr1</t>
  </si>
  <si>
    <t>BDM-024-V/2-JFR2</t>
  </si>
  <si>
    <t>https://www.saltek.eu/en/products/bdm-024-v2-jfr2</t>
  </si>
  <si>
    <t>BDM-024-V/4-J-0</t>
  </si>
  <si>
    <t>https://www.saltek.eu/en/products/bdm-024-v4-j-0</t>
  </si>
  <si>
    <t>BDM-024-V/4-JFR1</t>
  </si>
  <si>
    <t>https://www.saltek.eu/en/products/bdm-024-v4-jfr1</t>
  </si>
  <si>
    <t>BDM-048-V/1-FR2</t>
  </si>
  <si>
    <t>https://www.saltek.eu/en/products/bdm-048-v1-fr2</t>
  </si>
  <si>
    <t>BDM-048-V/2-0</t>
  </si>
  <si>
    <t>https://www.saltek.eu/en/products/bdm-048-v2-0</t>
  </si>
  <si>
    <t>BDM-048-V/2-FR1</t>
  </si>
  <si>
    <t>https://www.saltek.eu/en/products/bdm-048-v2-fr1</t>
  </si>
  <si>
    <t>BDM-048-V/2-J-0</t>
  </si>
  <si>
    <t>https://www.saltek.eu/en/products/bdm-048-v2-j-0</t>
  </si>
  <si>
    <t>BDM-048-V/2-JFR1</t>
  </si>
  <si>
    <t>https://www.saltek.eu/en/products/bdm-048-v2-jfr1</t>
  </si>
  <si>
    <t>BDM-048-V/2-JFR2</t>
  </si>
  <si>
    <t>https://www.saltek.eu/en/products/bdm-048-v2-jfr2</t>
  </si>
  <si>
    <t>BDM-048-V/4-J-0</t>
  </si>
  <si>
    <t>https://www.saltek.eu/en/products/bdm-048-v4-j-0</t>
  </si>
  <si>
    <t>BDM-048-V/4-JFR1</t>
  </si>
  <si>
    <t>https://www.saltek.eu/en/products/bdm-048-v4-jfr1</t>
  </si>
  <si>
    <t>BDM-060-V/1-0</t>
  </si>
  <si>
    <t>https://www.saltek.eu/produkty/bdm-060-v1-0</t>
  </si>
  <si>
    <t>BDM-060-V/1-FR1</t>
  </si>
  <si>
    <t>https://www.saltek.eu/en/products/bdm-060-v1-fr1</t>
  </si>
  <si>
    <t>BDM-060-V/1-FR2</t>
  </si>
  <si>
    <t>https://www.saltek.eu/en/products/bdm-060-v1-fr2</t>
  </si>
  <si>
    <t>BDM-060-V/2-0</t>
  </si>
  <si>
    <t>https://www.saltek.eu/en/products/bdm-060-v2-0</t>
  </si>
  <si>
    <t>BDM-060-V/2-FR1</t>
  </si>
  <si>
    <t>https://www.saltek.eu/en/products/bdm-060-v2-fr1</t>
  </si>
  <si>
    <t>BDM-230-V/1-FR1</t>
  </si>
  <si>
    <t>https://www.saltek.eu/en/products/bdm-230-v1-fr1</t>
  </si>
  <si>
    <t>BDM-230-V/2-0</t>
  </si>
  <si>
    <t>https://www.saltek.eu/en/products/bdm-230-v2-0</t>
  </si>
  <si>
    <t>BDM-230-V/2-FR</t>
  </si>
  <si>
    <t>https://www.saltek.eu/en/products/bdm-230-v2-fr</t>
  </si>
  <si>
    <t>BDG-006-V/1-4-0</t>
  </si>
  <si>
    <t>https://www.saltek.eu/en/products/bdg-006-v1-4-0</t>
  </si>
  <si>
    <t>BDG-006-V/1-4FR1</t>
  </si>
  <si>
    <t>https://www.saltek.eu/en/products/bdg-006-v1-4fr1</t>
  </si>
  <si>
    <t>BDG-006-V/1-FR2</t>
  </si>
  <si>
    <t>https://www.saltek.eu/en/products/bdg-006-v1-fr2</t>
  </si>
  <si>
    <t>BDG-006-V/2-0</t>
  </si>
  <si>
    <t>https://www.saltek.eu/en/products/bdg-006-v2-0</t>
  </si>
  <si>
    <t>BDG-006-V/2-FR1</t>
  </si>
  <si>
    <t>https://www.saltek.eu/en/products/bdg-006-v2-fr1</t>
  </si>
  <si>
    <t>BDG-012-V/1-4-0</t>
  </si>
  <si>
    <t>https://www.saltek.eu/en/products/bdg-012-v1-4-0</t>
  </si>
  <si>
    <t>BDG-012-V/1-4FR1</t>
  </si>
  <si>
    <t>https://www.saltek.eu/en/products/bdg-012-v1-4fr1</t>
  </si>
  <si>
    <t>BDG-012-V/1-FR2</t>
  </si>
  <si>
    <t>BDG-012-V/2-0</t>
  </si>
  <si>
    <t>https://www.saltek.eu/en/products/bdg-012-v2-0</t>
  </si>
  <si>
    <t>BDG-012-V/2-FR1</t>
  </si>
  <si>
    <t>https://www.saltek.eu/en/products/bdg-012-v2-fr1</t>
  </si>
  <si>
    <t>BDG-024-V/1-4-0</t>
  </si>
  <si>
    <t>https://www.saltek.eu/en/products/bdg-024-v1-4-0</t>
  </si>
  <si>
    <t>BDG-024-V/1-4FR1</t>
  </si>
  <si>
    <t>https://www.saltek.eu/en/products/bdg-024-v1-4fr1</t>
  </si>
  <si>
    <t>BDG-024-V/1-FR2</t>
  </si>
  <si>
    <t>https://www.saltek.eu/en/products/bdg-024-v1-fr2</t>
  </si>
  <si>
    <t>BDG-024-V/2-0</t>
  </si>
  <si>
    <t>https://www.saltek.eu/en/products/bdg-024-v2-0</t>
  </si>
  <si>
    <t>BDG-024-V/2-FR1</t>
  </si>
  <si>
    <t>https://www.saltek.eu/en/products/bdg-024-v2-fr1</t>
  </si>
  <si>
    <t>BDG-048-V/1-4-0</t>
  </si>
  <si>
    <t>https://www.saltek.eu/en/products/bdg-048-v1-4-0</t>
  </si>
  <si>
    <t>BDG-048-V/1-4FR1</t>
  </si>
  <si>
    <t>https://www.saltek.eu/en/products/bdg-048-v1-4fr1</t>
  </si>
  <si>
    <t>BDG-048-V/1-FR2</t>
  </si>
  <si>
    <t>https://www.saltek.eu/en/products/bdg-048-v1-fr2</t>
  </si>
  <si>
    <t>BDG-048-V/2-0</t>
  </si>
  <si>
    <t>https://www.saltek.eu/en/products/bdg-048-v2-0</t>
  </si>
  <si>
    <t>BDG-048-V/2-FR1</t>
  </si>
  <si>
    <t>https://www.saltek.eu/en/products/bdg-048-v2-fr1</t>
  </si>
  <si>
    <t>BDG-060-V/1-0</t>
  </si>
  <si>
    <t>https://www.saltek.eu/en/products/bdg-060-v1-0</t>
  </si>
  <si>
    <t>BDG-060-V/1-FR1</t>
  </si>
  <si>
    <t>https://www.saltek.eu/en/products/bdg-060-v1-fr1</t>
  </si>
  <si>
    <t>BDG-060-V/1-FR2</t>
  </si>
  <si>
    <t>https://www.saltek.eu/en/products/bdg-060-v1-fr2</t>
  </si>
  <si>
    <t>BDG-060-V/2-0</t>
  </si>
  <si>
    <t>https://www.saltek.eu/en/products/bdg-060-v2-0</t>
  </si>
  <si>
    <t>BDG-060-V/2-FR1</t>
  </si>
  <si>
    <t>https://www.saltek.eu/en/products/bdg-060-v2-fr1</t>
  </si>
  <si>
    <t>BDG-230-V/1-FR1</t>
  </si>
  <si>
    <t>https://www.saltek.eu/en/products/bdg-230-v1-fr1</t>
  </si>
  <si>
    <t>BDG-230-V/2-0</t>
  </si>
  <si>
    <t>https://www.saltek.eu/en/products/bdg-230-v2-0</t>
  </si>
  <si>
    <t>BDG-230-V/2-FR</t>
  </si>
  <si>
    <t>https://www.saltek.eu/en/products/bdg-230-v2-fr</t>
  </si>
  <si>
    <t>BDGHF-006-V/1-0</t>
  </si>
  <si>
    <t>https://www.saltek.eu/en/products/bdghf-006-v1-0</t>
  </si>
  <si>
    <t>BDGHF-006-V/1-FR1</t>
  </si>
  <si>
    <t>https://www.saltek.eu/en/products/bdghf-006-v1-fr1</t>
  </si>
  <si>
    <t>BDGHF-006-V/2-0</t>
  </si>
  <si>
    <t>https://www.saltek.eu/en/products/bdghf-006-v2-0</t>
  </si>
  <si>
    <t>BDGHF-006-V/2-FR1</t>
  </si>
  <si>
    <t>https://www.saltek.eu/en/products/bdghf-006-v2-fr1</t>
  </si>
  <si>
    <t>BDGHF-012-V/1-0</t>
  </si>
  <si>
    <t>https://www.saltek.eu/en/products/bdghf-012-v1-0</t>
  </si>
  <si>
    <t>https://www.saltek.eu/en/products/bdghf-012-v1-fr1</t>
  </si>
  <si>
    <t>BDGHF-012-V/2-0</t>
  </si>
  <si>
    <t>https://www.saltek.eu/en/products/bdghf-012-v2-0</t>
  </si>
  <si>
    <t>BDGHF-012-V/2-FR1</t>
  </si>
  <si>
    <t>https://www.saltek.eu/produkty/bdghf-012-v2-fr1</t>
  </si>
  <si>
    <t>BDGHF-024-V/1-0</t>
  </si>
  <si>
    <t>https://www.saltek.eu/en/products/bdghf-024-v1-0</t>
  </si>
  <si>
    <t>BDGHF-024-V/1-FR1</t>
  </si>
  <si>
    <t>https://www.saltek.eu/en/products/bdghf-024-v1-fr1</t>
  </si>
  <si>
    <t>BDGHF-024-V/2-0</t>
  </si>
  <si>
    <t>https://www.saltek.eu/en/products/bdghf-024-v2-0</t>
  </si>
  <si>
    <t>BDGHF-024-V/2-FR1</t>
  </si>
  <si>
    <t>https://www.saltek.eu/en/products/bdghf-024-v2-fr1</t>
  </si>
  <si>
    <t>BDGHF-230-V/1-0</t>
  </si>
  <si>
    <t>https://www.saltek.eu/en/products/bdghf-230-v1-0</t>
  </si>
  <si>
    <t>BDGHF-230-V/1-FR</t>
  </si>
  <si>
    <t>https://www.saltek.eu/en/products/bdghf-230-v1-fr</t>
  </si>
  <si>
    <t>BDGHF-230-V/2-0</t>
  </si>
  <si>
    <t>https://www.saltek.eu/en/products/bdghf-230-v2-0</t>
  </si>
  <si>
    <t>BDGHF-230-V/2-FR</t>
  </si>
  <si>
    <t>https://www.saltek.eu/en/products/bdghf-230-v2-fr</t>
  </si>
  <si>
    <t>BDMHF-006-V/1-0</t>
  </si>
  <si>
    <t>https://www.saltek.eu/en/products/bdmhf-006-v1-0</t>
  </si>
  <si>
    <t>BDMHF-006-V/1-4-0</t>
  </si>
  <si>
    <t>https://www.saltek.eu/en/products/bdmhf-006-v1-4-0</t>
  </si>
  <si>
    <t>BDMHF-006-V/1-4FR1</t>
  </si>
  <si>
    <t>https://www.saltek.eu/en/products/bdmhf-006-v1-4fr1</t>
  </si>
  <si>
    <t>BDMHF-006-V/1-FR1</t>
  </si>
  <si>
    <t>https://www.saltek.eu/en/products/bdmhf-006-v1-fr1</t>
  </si>
  <si>
    <t>BDMHF-024-V/1-0</t>
  </si>
  <si>
    <t>https://www.saltek.eu/en/products/bdmhf-024-v1-0</t>
  </si>
  <si>
    <t>BDMHF-024-V/1-4-0</t>
  </si>
  <si>
    <t>https://www.saltek.eu/en/products/bdmhf-024-v1-4-0</t>
  </si>
  <si>
    <t>BDMHF-024-V/1-4FR1</t>
  </si>
  <si>
    <t>https://www.saltek.eu/en/products/bdmhf-024-v1-4fr1</t>
  </si>
  <si>
    <t>BDMHF-024-V/1-FR1</t>
  </si>
  <si>
    <t>https://www.saltek.eu/en/products/bdmhf-024-v1-fr1</t>
  </si>
  <si>
    <t>HX-470-N50-F/F</t>
  </si>
  <si>
    <t>https://www.saltek.eu/en/products/hx-470-n50-ff</t>
  </si>
  <si>
    <t>HX-470-N50-F/M</t>
  </si>
  <si>
    <t>https://www.saltek.eu/en/products/hx-470-n50-fm</t>
  </si>
  <si>
    <t>DL-CS-RACK-1U-INJECTOR</t>
  </si>
  <si>
    <t>https://www.saltek.eu/en/products/dl-cs-rack-1u-injector</t>
  </si>
  <si>
    <t>DL-1G-POE-PCB-INJECTOR</t>
  </si>
  <si>
    <t>https://www.saltek.eu/en/products/dl-1g-poe-pcb-injector</t>
  </si>
  <si>
    <t>DL-Cat.6A</t>
  </si>
  <si>
    <t>https://www.saltek.eu/en/products/dl-cat6a</t>
  </si>
  <si>
    <t>DMS-024-T</t>
  </si>
  <si>
    <t>https://www.saltek.eu/en/products/dms-024t</t>
  </si>
  <si>
    <t>DMS-048-T</t>
  </si>
  <si>
    <t>https://www.saltek.eu/produkty/dms-048-t</t>
  </si>
  <si>
    <t>DL-1G-POE-INJECTOR</t>
  </si>
  <si>
    <t>https://www.saltek.eu/en/products/dl-1g-poe-injector</t>
  </si>
  <si>
    <t>DPF-012DC-16</t>
  </si>
  <si>
    <t>https://www.saltek.eu/en/products/dpf-012dc-16</t>
  </si>
  <si>
    <t>https://www.saltek.eu/en/products/dpf-024dc-16</t>
  </si>
  <si>
    <t>DPF-048DC-16</t>
  </si>
  <si>
    <t>https://www.saltek.eu/en/products/dpf-048dc-16</t>
  </si>
  <si>
    <t>DPF-012DC-16-S</t>
  </si>
  <si>
    <t>https://www.saltek.eu/en/products/dpf-012dc-16-s</t>
  </si>
  <si>
    <t>DPF-024DC-16-S</t>
  </si>
  <si>
    <t>https://www.saltek.eu/en/products/dpf-024dc-16-s</t>
  </si>
  <si>
    <t>DPF-048DC-16-S</t>
  </si>
  <si>
    <t>https://www.saltek.eu/en/products/dpf-048dc-16-s</t>
  </si>
  <si>
    <t>HX 350-N50 F/F</t>
  </si>
  <si>
    <t>https://www.saltek.eu/en/products/hx-350-n50-ff</t>
  </si>
  <si>
    <t>HX 350-N50 F/M</t>
  </si>
  <si>
    <t>https://www.saltek.eu/en/products/hx-350-n50-fm</t>
  </si>
  <si>
    <t>DM-006/1-R-DJ</t>
  </si>
  <si>
    <t>https://www.saltek.eu/en/products/dm-0061-r-dj</t>
  </si>
  <si>
    <t>DM-012/1-R-DJ</t>
  </si>
  <si>
    <t>https://www.saltek.eu/en/product/print/2544</t>
  </si>
  <si>
    <t>DM-024/1-R-DJ</t>
  </si>
  <si>
    <t>https://www.saltek.eu/en/products/dm-0241-r-dj</t>
  </si>
  <si>
    <t>DM-048/1-R-DJ</t>
  </si>
  <si>
    <t>https://www.saltek.eu/en/products/dm-0481-r-dj</t>
  </si>
  <si>
    <t>DM-012/1-L2-DJ</t>
  </si>
  <si>
    <t>https://www.saltek.eu/en/products/dm-0121-l2-dj</t>
  </si>
  <si>
    <t>DM-024/1-L2-DJ</t>
  </si>
  <si>
    <t>https://www.saltek.eu/en/products/dm-0241-l2-dj</t>
  </si>
  <si>
    <t>DM-048/1-L2-DJ</t>
  </si>
  <si>
    <t>https://www.saltek.eu/en/products/dm-0481-l2-dj</t>
  </si>
  <si>
    <t>CZ-275-A</t>
  </si>
  <si>
    <t>https://www.saltek.eu/en/products/cz-275-a</t>
  </si>
  <si>
    <t>https://www.saltek.eu/en/products/da-275-a</t>
  </si>
  <si>
    <t>DA-275-S</t>
  </si>
  <si>
    <t>https://www.saltek.eu/en/products/da-275-s</t>
  </si>
  <si>
    <t>DA-320-LED</t>
  </si>
  <si>
    <t>https://www.saltek.eu/en/products/da-320-led</t>
  </si>
  <si>
    <t>RACK-PROTECTOR-EURO-X12-1U-5</t>
  </si>
  <si>
    <t>https://www.saltek.eu/en/products/rack-protector-euro-x12-1u-5</t>
  </si>
  <si>
    <t>RACK-PROTECTOR-X8-1U-5</t>
  </si>
  <si>
    <t>https://www.saltek.eu/en/products/rack-protector-x8-1u-5</t>
  </si>
  <si>
    <t>SLP-075 V/2</t>
  </si>
  <si>
    <t>https://www.saltek.eu/en/products/slp-075-v2</t>
  </si>
  <si>
    <t>SLP-075 V/2 S</t>
  </si>
  <si>
    <t>https://www.saltek.eu/en/products/slp-075-v2-s</t>
  </si>
  <si>
    <t>FLP-EV12,5-VBH/1+1</t>
  </si>
  <si>
    <t>https://www.saltek.eu/en/products/flp-ev125-vbh1s1</t>
  </si>
  <si>
    <t>FLP-EV12,5-VBH/1S+1</t>
  </si>
  <si>
    <t>FLP-EV12,5-VBH/3+1</t>
  </si>
  <si>
    <t>https://www.saltek.eu/en/products/flp-ev125-vbh3s1</t>
  </si>
  <si>
    <t>FLP-EV12,5-VBH/3S+1</t>
  </si>
  <si>
    <t>FLP-12,5-VBH/0</t>
  </si>
  <si>
    <t>https://www.saltek.eu/en/products/flp-125-vbh0</t>
  </si>
  <si>
    <t>SLP-075-VB/1</t>
  </si>
  <si>
    <t>SLP-075-VB/1S</t>
  </si>
  <si>
    <t>https://www.saltek.eu/en/products/slp-075-vb1s</t>
  </si>
  <si>
    <t>SLP-150-VB/1</t>
  </si>
  <si>
    <t>https://www.saltek.eu/produkty/slp-150-vb1</t>
  </si>
  <si>
    <t>SLP-150-VB/1S</t>
  </si>
  <si>
    <t>https://www.saltek.eu/en/products/slp-150-vb1s</t>
  </si>
  <si>
    <t>SLP-275-VB/1</t>
  </si>
  <si>
    <t>SLP-275-VB/1S</t>
  </si>
  <si>
    <t>https://www.saltek.eu/en/products/slp-275-vb1s</t>
  </si>
  <si>
    <t>SLP-275-VB/1+1</t>
  </si>
  <si>
    <t>https://www.saltek.eu/en/products/slp-275-vb11</t>
  </si>
  <si>
    <t>SLP-275-VB/1S+1</t>
  </si>
  <si>
    <t>https://www.saltek.eu/en/products/slp-275-vb1s1</t>
  </si>
  <si>
    <t>SLP-275-VB/3+1</t>
  </si>
  <si>
    <t>SLP-275-VB/3S+1</t>
  </si>
  <si>
    <t>SLP-275-VB/3S</t>
  </si>
  <si>
    <t>SLP-275-VB/4S</t>
  </si>
  <si>
    <t>SLP-075 VB/0</t>
  </si>
  <si>
    <t>https://www.saltek.eu/en/products/slp-075_vb0</t>
  </si>
  <si>
    <t>SLP-150 VB/0</t>
  </si>
  <si>
    <t>https://www.saltek.eu/en/products/slp-150-vb0</t>
  </si>
  <si>
    <t>SLP-275 VB/0</t>
  </si>
  <si>
    <t>https://www.saltek.eu/en/products/slp-275-vb0</t>
  </si>
  <si>
    <t>FLP-NPE-25-VH/0</t>
  </si>
  <si>
    <t>https://www.saltek.eu/sk/produkty/flp-npe-25-vh0</t>
  </si>
  <si>
    <t>DL-1G-60V-POE</t>
  </si>
  <si>
    <t>https://www.saltek.eu/en/products/dl-1g-60v-poe</t>
  </si>
  <si>
    <t>DL-10G-60V-POE</t>
  </si>
  <si>
    <t>https://www.saltek.eu/en/products/dl-10g-60v-poe</t>
  </si>
  <si>
    <t>DL-TLF-UHF</t>
  </si>
  <si>
    <t>https://www.saltek.eu/en/products/dl-tlf-uhf</t>
  </si>
  <si>
    <t>DL-1G-60V-POE-M</t>
  </si>
  <si>
    <t>https://www.saltek.eu/en/products/dl-1g-60v-poe-m</t>
  </si>
  <si>
    <t>DL-10G-60V-POE-M</t>
  </si>
  <si>
    <t>https://www.saltek.eu/en/products/dl-10g-60v-poe-m</t>
  </si>
  <si>
    <t>DL-10G-PoE-IP66</t>
  </si>
  <si>
    <t>https://www.saltek.eu/en/products/dl-10g-poe-ip66</t>
  </si>
  <si>
    <t>DL-Cat.6A-60V</t>
  </si>
  <si>
    <t>https://www.saltek.eu/en/products/dl-cat6a-60v</t>
  </si>
  <si>
    <t>FLP-25-T1-VSF/1</t>
  </si>
  <si>
    <t>https://www.saltek.eu/en/products/flp-25-t1-vsf1</t>
  </si>
  <si>
    <t>FLP-25-T1-VSF/3</t>
  </si>
  <si>
    <t>https://www.saltek.eu/en/products/flp-25-t1-vsf3</t>
  </si>
  <si>
    <t>FLP-25-T1-VSF/3+1</t>
  </si>
  <si>
    <t>https://www.saltek.eu/en/products/flp-25-t1-vsf31</t>
  </si>
  <si>
    <t>FLP-25-T1-VSF/4</t>
  </si>
  <si>
    <t>https://www.saltek.eu/produkty/flp-25-t1-vsf4</t>
  </si>
  <si>
    <t>FLP-B+C-MAXI-VSF/1</t>
  </si>
  <si>
    <t>https://www.saltek.eu/sk/produkty/flp-bc-maxi-vsf1</t>
  </si>
  <si>
    <t>FLP-B+C-MAXI-VSF/3</t>
  </si>
  <si>
    <t>https://www.saltek.eu/produkty/flp-bc-maxi-vsf3</t>
  </si>
  <si>
    <t>FLP-B+C-MAXI-VSF/3+1</t>
  </si>
  <si>
    <t>https://www.saltek.eu/en/products/flp-bc-maxi-vsf31</t>
  </si>
  <si>
    <t>FLP-B+C-MAXI-VSF/4</t>
  </si>
  <si>
    <t>https://www.saltek.eu/en/products/flp-bc-maxi-vsf4</t>
  </si>
  <si>
    <t>DL-VDSL3</t>
  </si>
  <si>
    <t>https://www.saltek.eu/en/products/dl-vdsl3</t>
  </si>
</sst>
</file>

<file path=xl/styles.xml><?xml version="1.0" encoding="utf-8"?>
<styleSheet xmlns="http://schemas.openxmlformats.org/spreadsheetml/2006/main" xmlns:x14ac="http://schemas.microsoft.com/office/spreadsheetml/2009/9/ac" xmlns:mc="http://schemas.openxmlformats.org/markup-compatibility/2006">
  <numFmts count="6">
    <numFmt numFmtId="164" formatCode="[$$]#,##0.00"/>
    <numFmt numFmtId="165" formatCode="0.0000"/>
    <numFmt numFmtId="166" formatCode="#,##0.00&quot; грн.&quot;"/>
    <numFmt numFmtId="167" formatCode="#,##0.00\ [$€-1]"/>
    <numFmt numFmtId="168" formatCode="0.00\ \€"/>
    <numFmt numFmtId="169" formatCode="[$р.-419]#,##0.00"/>
  </numFmts>
  <fonts count="207">
    <font>
      <sz val="10.0"/>
      <color rgb="FF000000"/>
      <name val="Calibri"/>
      <scheme val="minor"/>
    </font>
    <font>
      <b/>
      <sz val="14.0"/>
      <color rgb="FFFF0000"/>
      <name val="Arial"/>
    </font>
    <font>
      <sz val="25.0"/>
      <color rgb="FF1F1F1F"/>
      <name val="Arial"/>
    </font>
    <font>
      <b/>
      <sz val="14.0"/>
      <color rgb="FF000000"/>
      <name val="Arial"/>
    </font>
    <font>
      <b/>
      <sz val="18.0"/>
      <color rgb="FF0070C0"/>
      <name val="Arial"/>
    </font>
    <font>
      <b/>
      <sz val="10.0"/>
      <color rgb="FF000000"/>
      <name val="Arial"/>
    </font>
    <font>
      <b/>
      <sz val="16.0"/>
      <color rgb="FF4A86E8"/>
      <name val="Arial"/>
    </font>
    <font>
      <sz val="10.0"/>
      <color theme="1"/>
      <name val="Calibri"/>
    </font>
    <font>
      <b/>
      <sz val="15.0"/>
      <color rgb="FF000000"/>
      <name val="Arial"/>
    </font>
    <font/>
    <font>
      <sz val="14.0"/>
      <color theme="1"/>
      <name val="Arial"/>
    </font>
    <font>
      <b/>
      <sz val="12.0"/>
      <color theme="1"/>
      <name val="Arial"/>
    </font>
    <font>
      <sz val="15.0"/>
      <color theme="1"/>
      <name val="Arial"/>
    </font>
    <font>
      <sz val="10.0"/>
      <color rgb="FF000000"/>
      <name val="Arial"/>
    </font>
    <font>
      <sz val="10.0"/>
      <color theme="1"/>
      <name val="Arial"/>
    </font>
    <font>
      <b/>
      <sz val="22.0"/>
      <color rgb="FFFF0000"/>
      <name val="Calibri"/>
    </font>
    <font>
      <sz val="17.0"/>
      <color theme="1"/>
      <name val="Calibri"/>
    </font>
    <font>
      <sz val="16.0"/>
      <color theme="1"/>
      <name val="Arial"/>
    </font>
    <font>
      <b/>
      <sz val="14.0"/>
      <color rgb="FF0070C0"/>
      <name val="Arial"/>
    </font>
    <font>
      <sz val="14.0"/>
      <color theme="1"/>
      <name val="Calibri"/>
    </font>
    <font>
      <sz val="11.0"/>
      <color rgb="FF000000"/>
      <name val="Calibri"/>
    </font>
    <font>
      <b/>
      <sz val="12.0"/>
      <color rgb="FF558ED5"/>
      <name val="Calibri"/>
    </font>
    <font>
      <sz val="10.0"/>
      <color rgb="FF000000"/>
      <name val="Arimo"/>
    </font>
    <font>
      <b/>
      <sz val="18.0"/>
      <color rgb="FF558ED5"/>
      <name val="Arimo"/>
    </font>
    <font>
      <b/>
      <sz val="11.0"/>
      <color rgb="FF000000"/>
      <name val="Calibri"/>
    </font>
    <font>
      <u/>
      <sz val="10.0"/>
      <color rgb="FF000000"/>
      <name val="Arimo"/>
    </font>
    <font>
      <sz val="14.0"/>
      <color rgb="FF000000"/>
      <name val="Calibri"/>
    </font>
    <font>
      <b/>
      <sz val="14.0"/>
      <color rgb="FF000000"/>
      <name val="Calibri"/>
    </font>
    <font>
      <b/>
      <sz val="14.0"/>
      <color rgb="FFFF0000"/>
      <name val="Calibri"/>
    </font>
    <font>
      <b/>
      <sz val="10.0"/>
      <color theme="1"/>
      <name val="Arial"/>
    </font>
    <font>
      <b/>
      <sz val="10.0"/>
      <color rgb="FFFF0000"/>
      <name val="Arial"/>
    </font>
    <font>
      <b/>
      <sz val="12.0"/>
      <color rgb="FF000000"/>
      <name val="Calibri"/>
    </font>
    <font>
      <b/>
      <sz val="11.0"/>
      <color rgb="FFFF0000"/>
      <name val="Calibri"/>
    </font>
    <font>
      <sz val="9.0"/>
      <color rgb="FF000000"/>
      <name val="Courier New"/>
    </font>
    <font>
      <b/>
      <sz val="12.0"/>
      <color rgb="FF262626"/>
      <name val="Verdana"/>
    </font>
    <font>
      <sz val="12.0"/>
      <color rgb="FF404040"/>
      <name val="Verdana"/>
    </font>
    <font>
      <sz val="12.0"/>
      <color rgb="FF5B9BD5"/>
      <name val="Arimo"/>
    </font>
    <font>
      <u/>
      <sz val="12.0"/>
      <color theme="10"/>
      <name val="Calibri"/>
    </font>
    <font>
      <sz val="10.0"/>
      <color theme="1"/>
      <name val="Arimo"/>
    </font>
    <font>
      <sz val="9.0"/>
      <color rgb="FFF2F2F2"/>
      <name val="Calibri"/>
    </font>
    <font>
      <sz val="9.0"/>
      <color rgb="FF404040"/>
      <name val="Calibri"/>
    </font>
    <font>
      <b/>
      <sz val="11.0"/>
      <color theme="8"/>
      <name val="Calibri"/>
    </font>
    <font>
      <b/>
      <sz val="16.0"/>
      <color rgb="FFFFFFFF"/>
      <name val="Calibri"/>
    </font>
    <font>
      <sz val="8.0"/>
      <color rgb="FF000000"/>
      <name val="Calibri"/>
    </font>
    <font>
      <sz val="7.0"/>
      <color rgb="FF000000"/>
      <name val="Calibri"/>
    </font>
    <font>
      <b/>
      <sz val="7.0"/>
      <color rgb="FF000000"/>
      <name val="Calibri"/>
    </font>
    <font>
      <b/>
      <u/>
      <sz val="10.0"/>
      <color rgb="FF808080"/>
      <name val="Calibri"/>
    </font>
    <font>
      <b/>
      <sz val="8.0"/>
      <color rgb="FF9DC3E6"/>
      <name val="Verdana"/>
    </font>
    <font>
      <b/>
      <sz val="16.0"/>
      <color rgb="FF262626"/>
      <name val="Arial"/>
    </font>
    <font>
      <sz val="12.0"/>
      <color rgb="FF0D0D0D"/>
      <name val="Calibri"/>
    </font>
    <font>
      <b/>
      <sz val="11.0"/>
      <color rgb="FF0C0C0C"/>
      <name val="Calibri"/>
    </font>
    <font>
      <sz val="9.0"/>
      <color rgb="FF0C0C0C"/>
      <name val="Calibri"/>
    </font>
    <font>
      <b/>
      <sz val="9.0"/>
      <color rgb="FF0C0C0C"/>
      <name val="Arial"/>
    </font>
    <font>
      <b/>
      <sz val="10.0"/>
      <color rgb="FF0C0C0C"/>
      <name val="Arial"/>
    </font>
    <font>
      <b/>
      <sz val="10.0"/>
      <color rgb="FF7B7B7B"/>
      <name val="Arial"/>
    </font>
    <font>
      <sz val="9.0"/>
      <color rgb="FF00B050"/>
      <name val="Arial"/>
    </font>
    <font>
      <b/>
      <sz val="11.0"/>
      <color rgb="FF3B3838"/>
      <name val="Calibri"/>
    </font>
    <font>
      <sz val="9.0"/>
      <color rgb="FF3B3838"/>
      <name val="Calibri"/>
    </font>
    <font>
      <b/>
      <sz val="9.0"/>
      <color rgb="FF3B3838"/>
      <name val="Arial"/>
    </font>
    <font>
      <b/>
      <sz val="10.0"/>
      <color rgb="FF3B3838"/>
      <name val="Arial"/>
    </font>
    <font>
      <sz val="10.0"/>
      <color theme="1"/>
      <name val="Verdana"/>
    </font>
    <font>
      <sz val="9.0"/>
      <color rgb="FF767171"/>
      <name val="Calibri"/>
    </font>
    <font>
      <sz val="11.0"/>
      <color rgb="FF1F4E79"/>
      <name val="Calibri"/>
    </font>
    <font>
      <sz val="9.0"/>
      <color rgb="FF1F4E79"/>
      <name val="Calibri"/>
    </font>
    <font>
      <sz val="8.0"/>
      <color rgb="FF1F4E79"/>
      <name val="Calibri"/>
    </font>
    <font>
      <b/>
      <sz val="9.0"/>
      <color rgb="FF1F4E79"/>
      <name val="Arial"/>
    </font>
    <font>
      <b/>
      <sz val="10.0"/>
      <color rgb="FF1F4E79"/>
      <name val="Arial"/>
    </font>
    <font>
      <sz val="10.0"/>
      <color rgb="FF7B7B7B"/>
      <name val="Arial"/>
    </font>
    <font>
      <sz val="11.0"/>
      <color rgb="FF843C0B"/>
      <name val="Calibri"/>
    </font>
    <font>
      <sz val="9.0"/>
      <color rgb="FF843C0B"/>
      <name val="Calibri"/>
    </font>
    <font>
      <sz val="8.0"/>
      <color rgb="FF843C0B"/>
      <name val="Calibri"/>
    </font>
    <font>
      <b/>
      <sz val="9.0"/>
      <color rgb="FF843C0B"/>
      <name val="Arial"/>
    </font>
    <font>
      <b/>
      <sz val="10.0"/>
      <color rgb="FF843C0B"/>
      <name val="Arial"/>
    </font>
    <font>
      <b/>
      <sz val="10.0"/>
      <color rgb="FF0C0C0C"/>
      <name val="Calibri"/>
    </font>
    <font>
      <b/>
      <sz val="10.0"/>
      <color rgb="FF3B3838"/>
      <name val="Calibri"/>
    </font>
    <font>
      <b/>
      <sz val="11.0"/>
      <color rgb="FF1F4E79"/>
      <name val="Calibri"/>
    </font>
    <font>
      <b/>
      <sz val="11.0"/>
      <color rgb="FF843C0B"/>
      <name val="Calibri"/>
    </font>
    <font>
      <sz val="8.0"/>
      <color rgb="FF3B3838"/>
      <name val="Calibri"/>
    </font>
    <font>
      <sz val="8.0"/>
      <color rgb="FF0C0C0C"/>
      <name val="Calibri"/>
    </font>
    <font>
      <sz val="9.0"/>
      <color theme="5"/>
      <name val="Arial"/>
    </font>
    <font>
      <b/>
      <sz val="10.0"/>
      <color rgb="FF843C0B"/>
      <name val="Calibri"/>
    </font>
    <font>
      <b/>
      <sz val="11.0"/>
      <color rgb="FF1C1C1C"/>
      <name val="Calibri"/>
    </font>
    <font>
      <sz val="9.0"/>
      <color rgb="FF1C1C1C"/>
      <name val="Calibri"/>
    </font>
    <font>
      <b/>
      <sz val="10.0"/>
      <color rgb="FF1C1C1C"/>
      <name val="Calibri"/>
    </font>
    <font>
      <b/>
      <sz val="9.0"/>
      <color rgb="FF1C1C1C"/>
      <name val="Arial"/>
    </font>
    <font>
      <b/>
      <sz val="10.0"/>
      <color rgb="FF262626"/>
      <name val="Arial"/>
    </font>
    <font>
      <sz val="11.0"/>
      <color rgb="FF0D0D0D"/>
      <name val="Calibri"/>
    </font>
    <font>
      <sz val="16.0"/>
      <color rgb="FF262626"/>
      <name val="Arial"/>
    </font>
    <font>
      <b/>
      <sz val="9.0"/>
      <color rgb="FF000000"/>
      <name val="Arial"/>
    </font>
    <font>
      <b/>
      <sz val="10.0"/>
      <color rgb="FF1E4E79"/>
      <name val="Calibri"/>
    </font>
    <font>
      <sz val="9.0"/>
      <color rgb="FF1E4E79"/>
      <name val="Calibri"/>
    </font>
    <font>
      <sz val="8.0"/>
      <color rgb="FF1E4E79"/>
      <name val="Calibri"/>
    </font>
    <font>
      <b/>
      <sz val="9.0"/>
      <color rgb="FF1E4E79"/>
      <name val="Arial"/>
    </font>
    <font>
      <b/>
      <sz val="10.0"/>
      <color rgb="FF1E4E79"/>
      <name val="Arial"/>
    </font>
    <font>
      <b/>
      <sz val="9.0"/>
      <color rgb="FF2F75DD"/>
      <name val="Arimo"/>
    </font>
    <font>
      <b/>
      <sz val="10.0"/>
      <color rgb="FF2E75B5"/>
      <name val="Calibri"/>
    </font>
    <font>
      <sz val="9.0"/>
      <color rgb="FF2E75B5"/>
      <name val="Calibri"/>
    </font>
    <font>
      <sz val="8.0"/>
      <color rgb="FF2E75B5"/>
      <name val="Calibri"/>
    </font>
    <font>
      <b/>
      <sz val="9.0"/>
      <color rgb="FF2E75B5"/>
      <name val="Arial"/>
    </font>
    <font>
      <b/>
      <sz val="10.0"/>
      <color rgb="FF2E75B5"/>
      <name val="Arial"/>
    </font>
    <font>
      <b/>
      <sz val="9.0"/>
      <color rgb="FF666666"/>
      <name val="Calibri"/>
    </font>
    <font>
      <b/>
      <i/>
      <sz val="12.0"/>
      <color rgb="FF000000"/>
      <name val="Calibri"/>
    </font>
    <font>
      <sz val="7.0"/>
      <color rgb="FFFF0000"/>
      <name val="Verdana"/>
    </font>
    <font>
      <sz val="8.0"/>
      <color rgb="FF1C1C1C"/>
      <name val="Calibri"/>
    </font>
    <font>
      <b/>
      <sz val="11.0"/>
      <color rgb="FF1F3864"/>
      <name val="Calibri"/>
    </font>
    <font>
      <sz val="9.0"/>
      <color rgb="FF1F3864"/>
      <name val="Calibri"/>
    </font>
    <font>
      <b/>
      <sz val="10.0"/>
      <color rgb="FF1F3864"/>
      <name val="Calibri"/>
    </font>
    <font>
      <b/>
      <sz val="9.0"/>
      <color rgb="FF1F3864"/>
      <name val="Arial"/>
    </font>
    <font>
      <b/>
      <sz val="10.0"/>
      <color rgb="FF1F3864"/>
      <name val="Arial"/>
    </font>
    <font>
      <sz val="8.0"/>
      <color rgb="FF1F3864"/>
      <name val="Calibri"/>
    </font>
    <font>
      <b/>
      <sz val="11.0"/>
      <color rgb="FF262626"/>
      <name val="Calibri"/>
    </font>
    <font>
      <sz val="9.0"/>
      <color rgb="FF262626"/>
      <name val="Calibri"/>
    </font>
    <font>
      <b/>
      <sz val="10.0"/>
      <color rgb="FF262626"/>
      <name val="Calibri"/>
    </font>
    <font>
      <b/>
      <sz val="9.0"/>
      <color rgb="FF262626"/>
      <name val="Arial"/>
    </font>
    <font>
      <b/>
      <sz val="11.0"/>
      <color rgb="FF0D0D0D"/>
      <name val="Calibri"/>
    </font>
    <font>
      <b/>
      <sz val="14.0"/>
      <color rgb="FF262626"/>
      <name val="Arial"/>
    </font>
    <font>
      <b/>
      <sz val="11.0"/>
      <color rgb="FF2E75B6"/>
      <name val="Calibri"/>
    </font>
    <font>
      <sz val="8.0"/>
      <color rgb="FFFF0000"/>
      <name val="Verdana"/>
    </font>
    <font>
      <b/>
      <sz val="8.0"/>
      <color rgb="FF000000"/>
      <name val="Calibri"/>
    </font>
    <font>
      <sz val="12.0"/>
      <color rgb="FF1C1C1C"/>
      <name val="Calibri"/>
    </font>
    <font>
      <sz val="9.0"/>
      <color rgb="FF666666"/>
      <name val="Calibri"/>
    </font>
    <font>
      <b/>
      <sz val="12.0"/>
      <color rgb="FF262626"/>
      <name val="Arial"/>
    </font>
    <font>
      <sz val="12.0"/>
      <color rgb="FF000000"/>
      <name val="Calibri"/>
    </font>
    <font>
      <sz val="9.0"/>
      <color rgb="FF0D0D0D"/>
      <name val="Calibri"/>
    </font>
    <font>
      <sz val="8.0"/>
      <color rgb="FF262626"/>
      <name val="Calibri"/>
    </font>
    <font>
      <sz val="9.0"/>
      <color rgb="FF808080"/>
      <name val="Calibri"/>
    </font>
    <font>
      <b/>
      <sz val="10.0"/>
      <color rgb="FF2F75DD"/>
      <name val="Arimo"/>
    </font>
    <font>
      <sz val="11.0"/>
      <color rgb="FF1C1C1C"/>
      <name val="Calibri"/>
    </font>
    <font>
      <sz val="8.0"/>
      <color rgb="FF666666"/>
      <name val="Calibri"/>
    </font>
    <font>
      <sz val="8.0"/>
      <color rgb="FFBF9000"/>
      <name val="Verdana"/>
    </font>
    <font>
      <b/>
      <sz val="11.0"/>
      <color rgb="FFC55A11"/>
      <name val="Calibri"/>
    </font>
    <font>
      <sz val="9.0"/>
      <color rgb="FFC55A11"/>
      <name val="Calibri"/>
    </font>
    <font>
      <sz val="8.0"/>
      <color rgb="FFC55A11"/>
      <name val="Calibri"/>
    </font>
    <font>
      <b/>
      <sz val="9.0"/>
      <color rgb="FFC55A11"/>
      <name val="Arial"/>
    </font>
    <font>
      <b/>
      <sz val="10.0"/>
      <color rgb="FFC55A11"/>
      <name val="Arial"/>
    </font>
    <font>
      <b/>
      <sz val="8.0"/>
      <color rgb="FF203864"/>
      <name val="Calibri"/>
    </font>
    <font>
      <b/>
      <sz val="11.0"/>
      <color rgb="FF7F6000"/>
      <name val="Calibri"/>
    </font>
    <font>
      <sz val="9.0"/>
      <color rgb="FF7F6000"/>
      <name val="Calibri"/>
    </font>
    <font>
      <sz val="8.0"/>
      <color rgb="FF7F6000"/>
      <name val="Calibri"/>
    </font>
    <font>
      <b/>
      <sz val="9.0"/>
      <color rgb="FF7F6000"/>
      <name val="Arial"/>
    </font>
    <font>
      <b/>
      <sz val="10.0"/>
      <color rgb="FF7F6000"/>
      <name val="Arial"/>
    </font>
    <font>
      <b/>
      <sz val="10.0"/>
      <color rgb="FF1C1C1C"/>
      <name val="Arial"/>
    </font>
    <font>
      <b/>
      <sz val="16.0"/>
      <color rgb="FFF2F2F2"/>
      <name val="Calibri"/>
    </font>
    <font>
      <sz val="10.0"/>
      <color rgb="FFC00000"/>
      <name val="Arimo"/>
    </font>
    <font>
      <b/>
      <sz val="11.0"/>
      <color rgb="FF333F50"/>
      <name val="Calibri"/>
    </font>
    <font>
      <sz val="10.0"/>
      <color rgb="FF0D0D0D"/>
      <name val="Calibri"/>
    </font>
    <font>
      <b/>
      <sz val="14.0"/>
      <color rgb="FF333F50"/>
      <name val="Calibri"/>
    </font>
    <font>
      <b/>
      <sz val="10.0"/>
      <color rgb="FF993300"/>
      <name val="Calibri"/>
    </font>
    <font>
      <sz val="10.0"/>
      <color rgb="FF993300"/>
      <name val="Calibri"/>
    </font>
    <font>
      <sz val="9.0"/>
      <color rgb="FF262626"/>
      <name val="Arial"/>
    </font>
    <font>
      <b/>
      <sz val="11.0"/>
      <color rgb="FF203864"/>
      <name val="Calibri"/>
    </font>
    <font>
      <sz val="9.0"/>
      <color rgb="FF203864"/>
      <name val="Calibri"/>
    </font>
    <font>
      <b/>
      <sz val="10.0"/>
      <color rgb="FF203864"/>
      <name val="Arial"/>
    </font>
    <font>
      <b/>
      <sz val="11.0"/>
      <color rgb="FF1E4E79"/>
      <name val="Calibri"/>
    </font>
    <font>
      <sz val="10.0"/>
      <color rgb="FF7F7F7F"/>
      <name val="Calibri"/>
    </font>
    <font>
      <b/>
      <sz val="13.0"/>
      <color rgb="FF262626"/>
      <name val="Arial"/>
    </font>
    <font>
      <b/>
      <sz val="16.0"/>
      <color rgb="FF333F50"/>
      <name val="Calibri"/>
    </font>
    <font>
      <sz val="9.0"/>
      <color rgb="FFFF0000"/>
      <name val="Verdana"/>
    </font>
    <font>
      <sz val="8.0"/>
      <color rgb="FF767171"/>
      <name val="Calibri"/>
    </font>
    <font>
      <b/>
      <sz val="12.0"/>
      <color rgb="FF333F50"/>
      <name val="Calibri"/>
    </font>
    <font>
      <sz val="8.0"/>
      <color rgb="FF808080"/>
      <name val="Calibri"/>
    </font>
    <font>
      <sz val="10.0"/>
      <color rgb="FF000000"/>
      <name val="Calibri"/>
    </font>
    <font>
      <sz val="8.0"/>
      <color rgb="FF1C1C1C"/>
      <name val="Arial"/>
    </font>
    <font>
      <b/>
      <sz val="12.0"/>
      <color rgb="FF0C0C0C"/>
      <name val="Calibri"/>
    </font>
    <font>
      <sz val="10.0"/>
      <color rgb="FF262626"/>
      <name val="Verdana"/>
    </font>
    <font>
      <b/>
      <sz val="12.0"/>
      <color rgb="FFD9D9D9"/>
      <name val="Calibri"/>
    </font>
    <font>
      <sz val="10.0"/>
      <color rgb="FF262626"/>
      <name val="Arial"/>
    </font>
    <font>
      <sz val="10.0"/>
      <color rgb="FF0C0C0C"/>
      <name val="Arial"/>
    </font>
    <font>
      <b/>
      <sz val="12.0"/>
      <color rgb="FF535353"/>
      <name val="Arial"/>
    </font>
    <font>
      <b/>
      <sz val="12.0"/>
      <color rgb="FF843C0B"/>
      <name val="Arial"/>
    </font>
    <font>
      <sz val="8.0"/>
      <color rgb="FF833C0B"/>
      <name val="Calibri"/>
    </font>
    <font>
      <b/>
      <sz val="13.0"/>
      <color rgb="FF535353"/>
      <name val="Arial"/>
    </font>
    <font>
      <b/>
      <sz val="12.0"/>
      <color rgb="FF203864"/>
      <name val="Arial"/>
    </font>
    <font>
      <sz val="8.0"/>
      <color rgb="FF203864"/>
      <name val="Calibri"/>
    </font>
    <font>
      <b/>
      <sz val="12.0"/>
      <color rgb="FFFFFFFF"/>
      <name val="Calibri"/>
    </font>
    <font>
      <sz val="10.0"/>
      <color rgb="FF203864"/>
      <name val="Verdana"/>
    </font>
    <font>
      <b/>
      <sz val="18.0"/>
      <color rgb="FFC55A11"/>
      <name val="Arial"/>
    </font>
    <font>
      <b/>
      <sz val="11.0"/>
      <color rgb="FF333333"/>
      <name val="Calibri"/>
    </font>
    <font>
      <i/>
      <sz val="9.0"/>
      <color rgb="FF767171"/>
      <name val="Calibri"/>
    </font>
    <font>
      <i/>
      <sz val="8.0"/>
      <color rgb="FF767171"/>
      <name val="Calibri"/>
    </font>
    <font>
      <b/>
      <u/>
      <sz val="16.0"/>
      <color rgb="FF016A7D"/>
      <name val="Calibri"/>
    </font>
    <font>
      <b/>
      <sz val="16.0"/>
      <color rgb="FF016A7D"/>
      <name val="Calibri"/>
    </font>
    <font>
      <b/>
      <sz val="16.0"/>
      <color rgb="FF3B3838"/>
      <name val="Calibri"/>
    </font>
    <font>
      <b/>
      <i/>
      <sz val="11.0"/>
      <color rgb="FF3B3838"/>
      <name val="Calibri"/>
    </font>
    <font>
      <i/>
      <sz val="10.0"/>
      <color rgb="FF3B3838"/>
      <name val="Calibri"/>
    </font>
    <font>
      <sz val="11.0"/>
      <color rgb="FF3B3838"/>
      <name val="Times New Roman"/>
    </font>
    <font>
      <sz val="11.0"/>
      <color rgb="FF3B3838"/>
      <name val="Arimo"/>
    </font>
    <font>
      <sz val="11.0"/>
      <color theme="1"/>
      <name val="Arimo"/>
    </font>
    <font>
      <b/>
      <i/>
      <sz val="10.0"/>
      <color rgb="FF3B3838"/>
      <name val="Calibri"/>
    </font>
    <font>
      <sz val="10.0"/>
      <color rgb="FF3B3838"/>
      <name val="Verdana"/>
    </font>
    <font>
      <sz val="10.0"/>
      <color rgb="FF3B3838"/>
      <name val="Arimo"/>
    </font>
    <font>
      <sz val="15.0"/>
      <color rgb="FF000000"/>
      <name val="Arial"/>
    </font>
    <font>
      <b/>
      <sz val="11.0"/>
      <color theme="1"/>
      <name val="Calibri"/>
    </font>
    <font>
      <b/>
      <sz val="10.0"/>
      <color rgb="FFFFFFFF"/>
      <name val="Arial"/>
    </font>
    <font>
      <b/>
      <sz val="10.0"/>
      <color rgb="FF0070C0"/>
      <name val="Arial"/>
    </font>
    <font>
      <b/>
      <sz val="10.0"/>
      <color rgb="FF00B050"/>
      <name val="Arial"/>
    </font>
    <font>
      <b/>
      <sz val="10.0"/>
      <color theme="5"/>
      <name val="Arial"/>
    </font>
    <font>
      <b/>
      <sz val="10.0"/>
      <color rgb="FF990099"/>
      <name val="Arial"/>
    </font>
    <font>
      <color theme="1"/>
      <name val="Calibri"/>
    </font>
    <font>
      <b/>
      <sz val="11.0"/>
      <color rgb="FFFF0000"/>
      <name val="Arial"/>
    </font>
    <font>
      <b/>
      <sz val="12.0"/>
      <color theme="1"/>
      <name val="Calibri"/>
    </font>
    <font>
      <b/>
      <u/>
      <sz val="11.0"/>
      <color rgb="FF0563C1"/>
      <name val="Calibri"/>
    </font>
    <font>
      <b/>
      <sz val="14.0"/>
      <color theme="1"/>
      <name val="Calibri"/>
    </font>
    <font>
      <u/>
      <sz val="14.0"/>
      <color rgb="FF0000FF"/>
    </font>
    <font>
      <u/>
      <sz val="14.0"/>
      <color rgb="FF0000FF"/>
      <name val="Calibri"/>
    </font>
    <font>
      <u/>
      <sz val="14.0"/>
      <color rgb="FF0000FF"/>
    </font>
    <font>
      <u/>
      <color rgb="FF041347"/>
      <name val="Helvetica Neue"/>
    </font>
  </fonts>
  <fills count="28">
    <fill>
      <patternFill patternType="none"/>
    </fill>
    <fill>
      <patternFill patternType="lightGray"/>
    </fill>
    <fill>
      <patternFill patternType="solid">
        <fgColor rgb="FFF2F2F2"/>
        <bgColor rgb="FFF2F2F2"/>
      </patternFill>
    </fill>
    <fill>
      <patternFill patternType="solid">
        <fgColor rgb="FFEFEFEF"/>
        <bgColor rgb="FFEFEFEF"/>
      </patternFill>
    </fill>
    <fill>
      <patternFill patternType="solid">
        <fgColor theme="0"/>
        <bgColor theme="0"/>
      </patternFill>
    </fill>
    <fill>
      <patternFill patternType="solid">
        <fgColor rgb="FFEEECE1"/>
        <bgColor rgb="FFEEECE1"/>
      </patternFill>
    </fill>
    <fill>
      <patternFill patternType="solid">
        <fgColor rgb="FFFFFFFF"/>
        <bgColor rgb="FFFFFFFF"/>
      </patternFill>
    </fill>
    <fill>
      <patternFill patternType="solid">
        <fgColor theme="8"/>
        <bgColor theme="8"/>
      </patternFill>
    </fill>
    <fill>
      <patternFill patternType="solid">
        <fgColor rgb="FFD6DCE4"/>
        <bgColor rgb="FFD6DCE4"/>
      </patternFill>
    </fill>
    <fill>
      <patternFill patternType="solid">
        <fgColor rgb="FF016A7D"/>
        <bgColor rgb="FF016A7D"/>
      </patternFill>
    </fill>
    <fill>
      <patternFill patternType="solid">
        <fgColor rgb="FFE2EFD9"/>
        <bgColor rgb="FFE2EFD9"/>
      </patternFill>
    </fill>
    <fill>
      <patternFill patternType="solid">
        <fgColor rgb="FF028458"/>
        <bgColor rgb="FF028458"/>
      </patternFill>
    </fill>
    <fill>
      <patternFill patternType="solid">
        <fgColor rgb="FF404040"/>
        <bgColor rgb="FF404040"/>
      </patternFill>
    </fill>
    <fill>
      <patternFill patternType="solid">
        <fgColor rgb="FF806000"/>
        <bgColor rgb="FF806000"/>
      </patternFill>
    </fill>
    <fill>
      <patternFill patternType="solid">
        <fgColor rgb="FF333F50"/>
        <bgColor rgb="FF333F50"/>
      </patternFill>
    </fill>
    <fill>
      <patternFill patternType="solid">
        <fgColor rgb="FF3B3838"/>
        <bgColor rgb="FF3B3838"/>
      </patternFill>
    </fill>
    <fill>
      <patternFill patternType="solid">
        <fgColor rgb="FF00B050"/>
        <bgColor rgb="FF00B050"/>
      </patternFill>
    </fill>
    <fill>
      <patternFill patternType="solid">
        <fgColor rgb="FFED7D31"/>
        <bgColor rgb="FFED7D31"/>
      </patternFill>
    </fill>
    <fill>
      <patternFill patternType="solid">
        <fgColor rgb="FFFF0000"/>
        <bgColor rgb="FFFF0000"/>
      </patternFill>
    </fill>
    <fill>
      <patternFill patternType="solid">
        <fgColor rgb="FFF3F3F3"/>
        <bgColor rgb="FFF3F3F3"/>
      </patternFill>
    </fill>
    <fill>
      <patternFill patternType="solid">
        <fgColor rgb="FFFDD7D3"/>
        <bgColor rgb="FFFDD7D3"/>
      </patternFill>
    </fill>
    <fill>
      <patternFill patternType="solid">
        <fgColor rgb="FF00B0F0"/>
        <bgColor rgb="FF00B0F0"/>
      </patternFill>
    </fill>
    <fill>
      <patternFill patternType="solid">
        <fgColor rgb="FFFFC000"/>
        <bgColor rgb="FFFFC000"/>
      </patternFill>
    </fill>
    <fill>
      <patternFill patternType="solid">
        <fgColor rgb="FFFCFEE8"/>
        <bgColor rgb="FFFCFEE8"/>
      </patternFill>
    </fill>
    <fill>
      <patternFill patternType="solid">
        <fgColor rgb="FF990099"/>
        <bgColor rgb="FF990099"/>
      </patternFill>
    </fill>
    <fill>
      <patternFill patternType="solid">
        <fgColor rgb="FFF8E0F5"/>
        <bgColor rgb="FFF8E0F5"/>
      </patternFill>
    </fill>
    <fill>
      <patternFill patternType="solid">
        <fgColor rgb="FF666666"/>
        <bgColor rgb="FF666666"/>
      </patternFill>
    </fill>
    <fill>
      <patternFill patternType="solid">
        <fgColor rgb="FFD8D8D8"/>
        <bgColor rgb="FFD8D8D8"/>
      </patternFill>
    </fill>
  </fills>
  <borders count="71">
    <border/>
    <border>
      <left style="thin">
        <color rgb="FF000000"/>
      </left>
      <top style="thin">
        <color rgb="FF000000"/>
      </top>
      <bottom style="thin">
        <color rgb="FF000000"/>
      </bottom>
    </border>
    <border>
      <top style="thin">
        <color rgb="FF000000"/>
      </top>
      <bottom style="thin">
        <color rgb="FF000000"/>
      </bottom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</border>
    <border>
      <left/>
      <right style="thin">
        <color rgb="FF000000"/>
      </right>
      <top style="thin">
        <color rgb="FF000000"/>
      </top>
      <bottom style="thin">
        <color rgb="FF000000"/>
      </bottom>
    </border>
    <border>
      <bottom style="thin">
        <color rgb="FF000000"/>
      </bottom>
    </border>
    <border>
      <left style="thin">
        <color rgb="FF000000"/>
      </left>
      <bottom style="thin">
        <color rgb="FF000000"/>
      </bottom>
    </border>
    <border>
      <left style="thin">
        <color rgb="FF000000"/>
      </left>
      <right style="thin">
        <color rgb="FF000000"/>
      </right>
      <bottom style="thin">
        <color rgb="FF000000"/>
      </bottom>
    </border>
    <border>
      <left/>
      <right style="thin">
        <color rgb="FF000000"/>
      </right>
      <bottom style="thin">
        <color rgb="FF000000"/>
      </bottom>
    </border>
    <border>
      <left/>
      <right/>
      <top/>
      <bottom/>
    </border>
    <border>
      <left/>
      <top/>
      <bottom/>
    </border>
    <border>
      <top/>
      <bottom/>
    </border>
    <border>
      <left style="medium">
        <color rgb="FF000000"/>
      </left>
      <right style="thin">
        <color rgb="FF000000"/>
      </right>
      <top style="medium">
        <color rgb="FF000000"/>
      </top>
    </border>
    <border>
      <left style="thin">
        <color rgb="FF000000"/>
      </left>
      <right style="thin">
        <color rgb="FF000000"/>
      </right>
      <top style="medium">
        <color rgb="FF000000"/>
      </top>
    </border>
    <border>
      <left style="thin">
        <color rgb="FF000000"/>
      </left>
      <top style="medium">
        <color rgb="FF000000"/>
      </top>
    </border>
    <border>
      <left style="medium">
        <color rgb="FF000000"/>
      </left>
      <right style="medium">
        <color rgb="FF000000"/>
      </right>
      <top style="medium">
        <color rgb="FF000000"/>
      </top>
    </border>
    <border>
      <left style="medium">
        <color rgb="FF000000"/>
      </left>
      <right style="thin">
        <color rgb="FF000000"/>
      </right>
      <bottom style="medium">
        <color rgb="FF000000"/>
      </bottom>
    </border>
    <border>
      <left style="thin">
        <color rgb="FF000000"/>
      </left>
      <right style="thin">
        <color rgb="FF000000"/>
      </right>
      <bottom style="medium">
        <color rgb="FF000000"/>
      </bottom>
    </border>
    <border>
      <left style="thin">
        <color rgb="FF000000"/>
      </left>
      <bottom style="medium">
        <color rgb="FF000000"/>
      </bottom>
    </border>
    <border>
      <left style="medium">
        <color rgb="FF000000"/>
      </left>
      <right style="medium">
        <color rgb="FF000000"/>
      </right>
    </border>
    <border>
      <top style="thin">
        <color rgb="FF000000"/>
      </top>
    </border>
    <border>
      <left/>
      <right style="thin">
        <color rgb="FFFFFFFF"/>
      </right>
      <top style="thin">
        <color rgb="FFFFFFFF"/>
      </top>
      <bottom style="thin">
        <color rgb="FFFFFFFF"/>
      </bottom>
    </border>
    <border>
      <left style="thin">
        <color rgb="FFFFFFFF"/>
      </left>
      <right style="thin">
        <color rgb="FFFFFFFF"/>
      </right>
      <top style="thin">
        <color rgb="FFFFFFFF"/>
      </top>
      <bottom style="thin">
        <color rgb="FFFFFFFF"/>
      </bottom>
    </border>
    <border>
      <left/>
      <right/>
      <top/>
      <bottom style="thin">
        <color rgb="FF7F7F7F"/>
      </bottom>
    </border>
    <border>
      <left/>
      <top style="thin">
        <color rgb="FF7F7F7F"/>
      </top>
      <bottom style="thin">
        <color rgb="FF7F7F7F"/>
      </bottom>
    </border>
    <border>
      <top style="thin">
        <color rgb="FF7F7F7F"/>
      </top>
      <bottom style="thin">
        <color rgb="FF7F7F7F"/>
      </bottom>
    </border>
    <border>
      <left/>
      <right/>
      <top style="thin">
        <color rgb="FF7F7F7F"/>
      </top>
      <bottom/>
    </border>
    <border>
      <left style="hair">
        <color rgb="FFFFFFFF"/>
      </left>
      <right style="hair">
        <color rgb="FFFFFFFF"/>
      </right>
      <top style="hair">
        <color rgb="FFFFFFFF"/>
      </top>
      <bottom style="hair">
        <color rgb="FFFFFFFF"/>
      </bottom>
    </border>
    <border>
      <left/>
      <top/>
      <bottom style="thin">
        <color rgb="FF7F7F7F"/>
      </bottom>
    </border>
    <border>
      <top/>
      <bottom style="thin">
        <color rgb="FF7F7F7F"/>
      </bottom>
    </border>
    <border>
      <left/>
      <right/>
      <top style="thin">
        <color rgb="FF7F7F7F"/>
      </top>
      <bottom style="thin">
        <color rgb="FF7F7F7F"/>
      </bottom>
    </border>
    <border>
      <left/>
      <right/>
      <top style="thin">
        <color rgb="FF7F7F7F"/>
      </top>
    </border>
    <border>
      <left/>
      <right/>
      <bottom style="thin">
        <color rgb="FF7F7F7F"/>
      </bottom>
    </border>
    <border>
      <left/>
      <right/>
      <top/>
    </border>
    <border>
      <left/>
      <right/>
    </border>
    <border>
      <bottom style="thin">
        <color rgb="FF7F7F7F"/>
      </bottom>
    </border>
    <border>
      <left/>
      <top/>
    </border>
    <border>
      <top/>
    </border>
    <border>
      <left/>
      <bottom style="thin">
        <color rgb="FF7F7F7F"/>
      </bottom>
    </border>
    <border>
      <left/>
      <right style="hair">
        <color rgb="FFFFFFFF"/>
      </right>
      <top style="hair">
        <color rgb="FFFFFFFF"/>
      </top>
      <bottom style="hair">
        <color rgb="FFFFFFFF"/>
      </bottom>
    </border>
    <border>
      <left style="thin">
        <color rgb="FF000000"/>
      </left>
      <right style="thin">
        <color rgb="FF000000"/>
      </right>
      <top/>
      <bottom/>
    </border>
    <border>
      <left style="thin">
        <color theme="0"/>
      </left>
      <right style="thin">
        <color theme="0"/>
      </right>
      <top style="thin">
        <color theme="0"/>
      </top>
      <bottom style="thin">
        <color rgb="FF000000"/>
      </bottom>
    </border>
    <border>
      <left style="thin">
        <color theme="0"/>
      </left>
      <right style="thin">
        <color rgb="FF000000"/>
      </right>
      <top style="thin">
        <color theme="0"/>
      </top>
      <bottom style="thin">
        <color rgb="FF000000"/>
      </bottom>
    </border>
    <border>
      <left style="thin">
        <color rgb="FF000000"/>
      </left>
      <right style="thin">
        <color theme="0"/>
      </right>
      <top style="thin">
        <color rgb="FF000000"/>
      </top>
      <bottom style="thin">
        <color rgb="FF000000"/>
      </bottom>
    </border>
    <border>
      <left style="thin">
        <color theme="0"/>
      </left>
      <right style="thin">
        <color theme="0"/>
      </right>
      <top style="thin">
        <color rgb="FF000000"/>
      </top>
      <bottom style="thin">
        <color rgb="FF000000"/>
      </bottom>
    </border>
    <border>
      <left style="thin">
        <color theme="0"/>
      </left>
      <right style="thin">
        <color rgb="FF000000"/>
      </right>
      <top style="thin">
        <color rgb="FF000000"/>
      </top>
      <bottom style="thin">
        <color rgb="FF000000"/>
      </bottom>
    </border>
    <border>
      <left style="thin">
        <color rgb="FF000000"/>
      </left>
      <right style="thin">
        <color theme="0"/>
      </right>
      <bottom style="thin">
        <color rgb="FF000000"/>
      </bottom>
    </border>
    <border>
      <left style="thin">
        <color theme="0"/>
      </left>
      <right style="thin">
        <color theme="0"/>
      </right>
      <top/>
      <bottom style="thin">
        <color rgb="FF000000"/>
      </bottom>
    </border>
    <border>
      <left style="thin">
        <color theme="0"/>
      </left>
      <right style="thin">
        <color rgb="FF000000"/>
      </right>
      <top/>
      <bottom style="thin">
        <color rgb="FF000000"/>
      </bottom>
    </border>
    <border>
      <left style="thin">
        <color theme="0"/>
      </left>
      <right style="thin">
        <color theme="0"/>
      </right>
      <bottom style="thin">
        <color theme="0"/>
      </bottom>
    </border>
    <border>
      <left style="thin">
        <color theme="0"/>
      </left>
      <right style="thin">
        <color theme="0"/>
      </right>
      <top/>
      <bottom style="thin">
        <color theme="0"/>
      </bottom>
    </border>
    <border>
      <left style="thin">
        <color theme="0"/>
      </left>
      <right style="thin">
        <color rgb="FF000000"/>
      </right>
      <top style="thin">
        <color rgb="FF000000"/>
      </top>
      <bottom style="thin">
        <color theme="0"/>
      </bottom>
    </border>
    <border>
      <left style="thin">
        <color rgb="FFFFFFFF"/>
      </left>
      <right style="thin">
        <color rgb="FFFFFFFF"/>
      </right>
      <top style="thin">
        <color rgb="FF000000"/>
      </top>
      <bottom style="thin">
        <color rgb="FF000000"/>
      </bottom>
    </border>
    <border>
      <left style="thin">
        <color rgb="FFFFFFFF"/>
      </left>
      <right style="thin">
        <color theme="0"/>
      </right>
      <top style="thin">
        <color rgb="FF000000"/>
      </top>
      <bottom style="thin">
        <color rgb="FF000000"/>
      </bottom>
    </border>
    <border>
      <left/>
      <right style="thin">
        <color theme="0"/>
      </right>
      <top style="thin">
        <color rgb="FF000000"/>
      </top>
      <bottom style="thin">
        <color rgb="FF000000"/>
      </bottom>
    </border>
    <border>
      <left/>
      <right/>
      <top style="thin">
        <color rgb="FF000000"/>
      </top>
      <bottom style="thin">
        <color rgb="FF000000"/>
      </bottom>
    </border>
    <border>
      <left style="thin">
        <color rgb="FFFFFFFF"/>
      </left>
      <right style="thin">
        <color rgb="FFFFFFFF"/>
      </right>
      <top/>
      <bottom style="thin">
        <color rgb="FF000000"/>
      </bottom>
    </border>
    <border>
      <left style="thin">
        <color rgb="FFFFFFFF"/>
      </left>
      <right style="thin">
        <color theme="0"/>
      </right>
      <top/>
      <bottom style="thin">
        <color rgb="FF000000"/>
      </bottom>
    </border>
    <border>
      <left/>
      <right style="thin">
        <color rgb="FF000000"/>
      </right>
      <top/>
      <bottom style="thin">
        <color rgb="FF000000"/>
      </bottom>
    </border>
    <border>
      <bottom style="thin">
        <color theme="0"/>
      </bottom>
    </border>
    <border>
      <left style="thin">
        <color rgb="FF000000"/>
      </left>
      <right style="thin">
        <color rgb="FFFFFFFF"/>
      </right>
      <top style="thin">
        <color rgb="FF000000"/>
      </top>
    </border>
    <border>
      <left style="thin">
        <color rgb="FF000000"/>
      </left>
      <right style="thin">
        <color rgb="FFFFFFFF"/>
      </right>
      <bottom style="thin">
        <color rgb="FF000000"/>
      </bottom>
    </border>
    <border>
      <left/>
      <right style="thin">
        <color theme="0"/>
      </right>
      <top/>
      <bottom style="thin">
        <color rgb="FF000000"/>
      </bottom>
    </border>
    <border>
      <left style="thin">
        <color rgb="FF000000"/>
      </left>
      <right style="thin">
        <color rgb="FFFFFFFF"/>
      </right>
      <top style="thin">
        <color rgb="FF000000"/>
      </top>
      <bottom style="thin">
        <color rgb="FF000000"/>
      </bottom>
    </border>
    <border>
      <left style="thin">
        <color rgb="FFFFFFFF"/>
      </left>
      <right style="thin">
        <color rgb="FFFFFFFF"/>
      </right>
      <top/>
      <bottom/>
    </border>
    <border>
      <left style="thin">
        <color rgb="FFFFFFFF"/>
      </left>
      <right style="thin">
        <color theme="0"/>
      </right>
      <top/>
      <bottom/>
    </border>
    <border>
      <left/>
      <right style="thin">
        <color theme="0"/>
      </right>
      <top/>
      <bottom/>
    </border>
    <border>
      <left/>
      <right style="thin">
        <color rgb="FF000000"/>
      </right>
      <top/>
      <bottom/>
    </border>
    <border>
      <left style="thin">
        <color rgb="FF000000"/>
      </left>
      <right style="thin">
        <color theme="0"/>
      </right>
      <top style="thin">
        <color rgb="FF000000"/>
      </top>
    </border>
    <border>
      <left style="thin">
        <color rgb="FF000000"/>
      </left>
      <right style="thin">
        <color theme="0"/>
      </right>
    </border>
    <border>
      <right style="thin">
        <color rgb="FF000000"/>
      </right>
      <top style="thin">
        <color rgb="FF000000"/>
      </top>
      <bottom style="thin">
        <color rgb="FF000000"/>
      </bottom>
    </border>
  </borders>
  <cellStyleXfs count="1">
    <xf borderId="0" fillId="0" fontId="0" numFmtId="0" applyAlignment="1" applyFont="1"/>
  </cellStyleXfs>
  <cellXfs count="712">
    <xf borderId="0" fillId="0" fontId="0" numFmtId="0" xfId="0" applyAlignment="1" applyFont="1">
      <alignment readingOrder="0" shrinkToFit="0" vertical="bottom" wrapText="0"/>
    </xf>
    <xf borderId="0" fillId="2" fontId="1" numFmtId="0" xfId="0" applyAlignment="1" applyFill="1" applyFont="1">
      <alignment horizontal="center" shrinkToFit="0" vertical="center" wrapText="1"/>
    </xf>
    <xf borderId="0" fillId="0" fontId="2" numFmtId="0" xfId="0" applyFont="1"/>
    <xf borderId="0" fillId="2" fontId="3" numFmtId="0" xfId="0" applyAlignment="1" applyFont="1">
      <alignment horizontal="center" shrinkToFit="0" vertical="center" wrapText="1"/>
    </xf>
    <xf borderId="0" fillId="2" fontId="4" numFmtId="2" xfId="0" applyAlignment="1" applyFont="1" applyNumberFormat="1">
      <alignment horizontal="center" shrinkToFit="0" vertical="center" wrapText="1"/>
    </xf>
    <xf borderId="0" fillId="2" fontId="5" numFmtId="2" xfId="0" applyAlignment="1" applyFont="1" applyNumberFormat="1">
      <alignment horizontal="center" shrinkToFit="0" vertical="center" wrapText="1"/>
    </xf>
    <xf borderId="0" fillId="0" fontId="6" numFmtId="0" xfId="0" applyAlignment="1" applyFont="1">
      <alignment horizontal="center" vertical="center"/>
    </xf>
    <xf borderId="0" fillId="0" fontId="7" numFmtId="0" xfId="0" applyAlignment="1" applyFont="1">
      <alignment horizontal="center" vertical="center"/>
    </xf>
    <xf borderId="1" fillId="3" fontId="8" numFmtId="0" xfId="0" applyAlignment="1" applyBorder="1" applyFill="1" applyFont="1">
      <alignment horizontal="center" shrinkToFit="0" vertical="center" wrapText="1"/>
    </xf>
    <xf borderId="2" fillId="0" fontId="9" numFmtId="0" xfId="0" applyBorder="1" applyFont="1"/>
    <xf borderId="3" fillId="3" fontId="4" numFmtId="2" xfId="0" applyAlignment="1" applyBorder="1" applyFont="1" applyNumberFormat="1">
      <alignment horizontal="center" readingOrder="0" shrinkToFit="0" vertical="center" wrapText="1"/>
    </xf>
    <xf borderId="4" fillId="3" fontId="5" numFmtId="2" xfId="0" applyAlignment="1" applyBorder="1" applyFont="1" applyNumberFormat="1">
      <alignment horizontal="center" shrinkToFit="0" vertical="center" wrapText="1"/>
    </xf>
    <xf borderId="3" fillId="3" fontId="6" numFmtId="10" xfId="0" applyAlignment="1" applyBorder="1" applyFont="1" applyNumberFormat="1">
      <alignment horizontal="center" vertical="center"/>
    </xf>
    <xf borderId="3" fillId="3" fontId="10" numFmtId="0" xfId="0" applyAlignment="1" applyBorder="1" applyFont="1">
      <alignment horizontal="center" vertical="center"/>
    </xf>
    <xf borderId="3" fillId="3" fontId="10" numFmtId="0" xfId="0" applyAlignment="1" applyBorder="1" applyFont="1">
      <alignment horizontal="center" shrinkToFit="0" vertical="center" wrapText="1"/>
    </xf>
    <xf borderId="3" fillId="3" fontId="10" numFmtId="2" xfId="0" applyAlignment="1" applyBorder="1" applyFont="1" applyNumberFormat="1">
      <alignment horizontal="center" shrinkToFit="0" vertical="center" wrapText="1"/>
    </xf>
    <xf borderId="3" fillId="3" fontId="11" numFmtId="2" xfId="0" applyAlignment="1" applyBorder="1" applyFont="1" applyNumberFormat="1">
      <alignment horizontal="center" shrinkToFit="0" vertical="center" wrapText="1"/>
    </xf>
    <xf borderId="3" fillId="4" fontId="10" numFmtId="0" xfId="0" applyAlignment="1" applyBorder="1" applyFill="1" applyFont="1">
      <alignment horizontal="center" vertical="center"/>
    </xf>
    <xf borderId="3" fillId="4" fontId="10" numFmtId="0" xfId="0" applyAlignment="1" applyBorder="1" applyFont="1">
      <alignment horizontal="left" shrinkToFit="0" vertical="center" wrapText="1"/>
    </xf>
    <xf borderId="3" fillId="4" fontId="10" numFmtId="2" xfId="0" applyAlignment="1" applyBorder="1" applyFont="1" applyNumberFormat="1">
      <alignment horizontal="center" readingOrder="0" vertical="center"/>
    </xf>
    <xf borderId="3" fillId="4" fontId="10" numFmtId="2" xfId="0" applyAlignment="1" applyBorder="1" applyFont="1" applyNumberFormat="1">
      <alignment horizontal="center" vertical="center"/>
    </xf>
    <xf borderId="3" fillId="0" fontId="12" numFmtId="2" xfId="0" applyAlignment="1" applyBorder="1" applyFont="1" applyNumberFormat="1">
      <alignment horizontal="center" vertical="center"/>
    </xf>
    <xf borderId="3" fillId="4" fontId="10" numFmtId="0" xfId="0" applyAlignment="1" applyBorder="1" applyFont="1">
      <alignment horizontal="center" shrinkToFit="0" vertical="center" wrapText="1"/>
    </xf>
    <xf borderId="0" fillId="0" fontId="12" numFmtId="0" xfId="0" applyFont="1"/>
    <xf borderId="0" fillId="0" fontId="12" numFmtId="164" xfId="0" applyFont="1" applyNumberFormat="1"/>
    <xf borderId="0" fillId="0" fontId="12" numFmtId="2" xfId="0" applyFont="1" applyNumberFormat="1"/>
    <xf borderId="0" fillId="0" fontId="13" numFmtId="0" xfId="0" applyFont="1"/>
    <xf borderId="0" fillId="0" fontId="14" numFmtId="0" xfId="0" applyFont="1"/>
    <xf borderId="5" fillId="0" fontId="15" numFmtId="0" xfId="0" applyAlignment="1" applyBorder="1" applyFont="1">
      <alignment horizontal="center" shrinkToFit="0" wrapText="1"/>
    </xf>
    <xf borderId="5" fillId="0" fontId="16" numFmtId="0" xfId="0" applyAlignment="1" applyBorder="1" applyFont="1">
      <alignment horizontal="center" shrinkToFit="0" wrapText="1"/>
    </xf>
    <xf borderId="5" fillId="0" fontId="17" numFmtId="0" xfId="0" applyAlignment="1" applyBorder="1" applyFont="1">
      <alignment horizontal="center" shrinkToFit="0" wrapText="1"/>
    </xf>
    <xf borderId="0" fillId="0" fontId="7" numFmtId="0" xfId="0" applyAlignment="1" applyFont="1">
      <alignment horizontal="center"/>
    </xf>
    <xf borderId="6" fillId="3" fontId="3" numFmtId="0" xfId="0" applyAlignment="1" applyBorder="1" applyFont="1">
      <alignment horizontal="center" shrinkToFit="0" vertical="center" wrapText="1"/>
    </xf>
    <xf borderId="5" fillId="0" fontId="9" numFmtId="0" xfId="0" applyBorder="1" applyFont="1"/>
    <xf borderId="7" fillId="3" fontId="4" numFmtId="2" xfId="0" applyAlignment="1" applyBorder="1" applyFont="1" applyNumberFormat="1">
      <alignment horizontal="center" readingOrder="0" shrinkToFit="0" vertical="center" wrapText="1"/>
    </xf>
    <xf borderId="8" fillId="3" fontId="5" numFmtId="2" xfId="0" applyAlignment="1" applyBorder="1" applyFont="1" applyNumberFormat="1">
      <alignment horizontal="center" shrinkToFit="0" vertical="center" wrapText="1"/>
    </xf>
    <xf borderId="7" fillId="3" fontId="18" numFmtId="9" xfId="0" applyAlignment="1" applyBorder="1" applyFont="1" applyNumberFormat="1">
      <alignment horizontal="center" shrinkToFit="0" vertical="center" wrapText="1"/>
    </xf>
    <xf borderId="0" fillId="0" fontId="14" numFmtId="0" xfId="0" applyAlignment="1" applyFont="1">
      <alignment horizontal="center"/>
    </xf>
    <xf borderId="3" fillId="0" fontId="10" numFmtId="0" xfId="0" applyAlignment="1" applyBorder="1" applyFont="1">
      <alignment horizontal="center"/>
    </xf>
    <xf borderId="3" fillId="0" fontId="10" numFmtId="0" xfId="0" applyAlignment="1" applyBorder="1" applyFont="1">
      <alignment horizontal="left" shrinkToFit="0" wrapText="1"/>
    </xf>
    <xf borderId="3" fillId="0" fontId="10" numFmtId="0" xfId="0" applyAlignment="1" applyBorder="1" applyFont="1">
      <alignment horizontal="center" shrinkToFit="0" wrapText="1"/>
    </xf>
    <xf borderId="3" fillId="0" fontId="10" numFmtId="2" xfId="0" applyAlignment="1" applyBorder="1" applyFont="1" applyNumberFormat="1">
      <alignment horizontal="center" shrinkToFit="0" wrapText="1"/>
    </xf>
    <xf borderId="3" fillId="0" fontId="11" numFmtId="0" xfId="0" applyAlignment="1" applyBorder="1" applyFont="1">
      <alignment horizontal="center" shrinkToFit="0" wrapText="1"/>
    </xf>
    <xf borderId="3" fillId="0" fontId="10" numFmtId="0" xfId="0" applyAlignment="1" applyBorder="1" applyFont="1">
      <alignment horizontal="center" vertical="center"/>
    </xf>
    <xf borderId="3" fillId="0" fontId="10" numFmtId="0" xfId="0" applyAlignment="1" applyBorder="1" applyFont="1">
      <alignment horizontal="left" shrinkToFit="0" vertical="center" wrapText="1"/>
    </xf>
    <xf borderId="3" fillId="0" fontId="10" numFmtId="2" xfId="0" applyAlignment="1" applyBorder="1" applyFont="1" applyNumberFormat="1">
      <alignment horizontal="center" vertical="center"/>
    </xf>
    <xf borderId="0" fillId="0" fontId="19" numFmtId="0" xfId="0" applyFont="1"/>
    <xf borderId="0" fillId="0" fontId="19" numFmtId="0" xfId="0" applyAlignment="1" applyFont="1">
      <alignment horizontal="left" shrinkToFit="0" wrapText="1"/>
    </xf>
    <xf borderId="0" fillId="0" fontId="19" numFmtId="0" xfId="0" applyAlignment="1" applyFont="1">
      <alignment horizontal="center"/>
    </xf>
    <xf borderId="0" fillId="0" fontId="19" numFmtId="2" xfId="0" applyFont="1" applyNumberFormat="1"/>
    <xf borderId="0" fillId="0" fontId="20" numFmtId="0" xfId="0" applyFont="1"/>
    <xf borderId="0" fillId="0" fontId="20" numFmtId="0" xfId="0" applyAlignment="1" applyFont="1">
      <alignment horizontal="right" shrinkToFit="0" vertical="top" wrapText="1"/>
    </xf>
    <xf borderId="0" fillId="0" fontId="21" numFmtId="0" xfId="0" applyAlignment="1" applyFont="1">
      <alignment horizontal="center"/>
    </xf>
    <xf borderId="0" fillId="0" fontId="22" numFmtId="0" xfId="0" applyAlignment="1" applyFont="1">
      <alignment horizontal="left" readingOrder="1"/>
    </xf>
    <xf borderId="9" fillId="5" fontId="23" numFmtId="0" xfId="0" applyAlignment="1" applyBorder="1" applyFill="1" applyFont="1">
      <alignment horizontal="center" readingOrder="1"/>
    </xf>
    <xf borderId="10" fillId="5" fontId="24" numFmtId="0" xfId="0" applyAlignment="1" applyBorder="1" applyFont="1">
      <alignment horizontal="left" vertical="center"/>
    </xf>
    <xf borderId="11" fillId="0" fontId="9" numFmtId="0" xfId="0" applyBorder="1" applyFont="1"/>
    <xf borderId="9" fillId="5" fontId="20" numFmtId="0" xfId="0" applyBorder="1" applyFont="1"/>
    <xf borderId="0" fillId="0" fontId="25" numFmtId="0" xfId="0" applyAlignment="1" applyFont="1">
      <alignment horizontal="left" readingOrder="1"/>
    </xf>
    <xf borderId="0" fillId="0" fontId="26" numFmtId="0" xfId="0" applyAlignment="1" applyFont="1">
      <alignment horizontal="center" readingOrder="1"/>
    </xf>
    <xf borderId="0" fillId="0" fontId="26" numFmtId="0" xfId="0" applyFont="1"/>
    <xf borderId="0" fillId="0" fontId="26" numFmtId="0" xfId="0" applyAlignment="1" applyFont="1">
      <alignment horizontal="center"/>
    </xf>
    <xf borderId="0" fillId="0" fontId="27" numFmtId="0" xfId="0" applyAlignment="1" applyFont="1">
      <alignment horizontal="right"/>
    </xf>
    <xf borderId="0" fillId="0" fontId="28" numFmtId="2" xfId="0" applyAlignment="1" applyFont="1" applyNumberFormat="1">
      <alignment horizontal="center"/>
    </xf>
    <xf borderId="0" fillId="0" fontId="28" numFmtId="0" xfId="0" applyAlignment="1" applyFont="1">
      <alignment horizontal="center"/>
    </xf>
    <xf borderId="0" fillId="0" fontId="28" numFmtId="0" xfId="0" applyFont="1"/>
    <xf borderId="12" fillId="0" fontId="5" numFmtId="0" xfId="0" applyAlignment="1" applyBorder="1" applyFont="1">
      <alignment horizontal="center" readingOrder="1" shrinkToFit="0" vertical="center" wrapText="1"/>
    </xf>
    <xf borderId="13" fillId="0" fontId="5" numFmtId="0" xfId="0" applyAlignment="1" applyBorder="1" applyFont="1">
      <alignment horizontal="center" shrinkToFit="0" vertical="center" wrapText="1"/>
    </xf>
    <xf borderId="14" fillId="0" fontId="29" numFmtId="0" xfId="0" applyAlignment="1" applyBorder="1" applyFont="1">
      <alignment horizontal="center" shrinkToFit="0" vertical="center" wrapText="1"/>
    </xf>
    <xf borderId="14" fillId="0" fontId="30" numFmtId="0" xfId="0" applyAlignment="1" applyBorder="1" applyFont="1">
      <alignment horizontal="center" shrinkToFit="0" vertical="center" wrapText="1"/>
    </xf>
    <xf borderId="15" fillId="0" fontId="24" numFmtId="0" xfId="0" applyAlignment="1" applyBorder="1" applyFont="1">
      <alignment horizontal="center" shrinkToFit="0" vertical="center" wrapText="1"/>
    </xf>
    <xf borderId="16" fillId="0" fontId="9" numFmtId="0" xfId="0" applyBorder="1" applyFont="1"/>
    <xf borderId="17" fillId="0" fontId="9" numFmtId="0" xfId="0" applyBorder="1" applyFont="1"/>
    <xf borderId="18" fillId="0" fontId="9" numFmtId="0" xfId="0" applyBorder="1" applyFont="1"/>
    <xf borderId="19" fillId="0" fontId="9" numFmtId="0" xfId="0" applyBorder="1" applyFont="1"/>
    <xf borderId="3" fillId="0" fontId="20" numFmtId="49" xfId="0" applyBorder="1" applyFont="1" applyNumberFormat="1"/>
    <xf borderId="7" fillId="0" fontId="13" numFmtId="0" xfId="0" applyBorder="1" applyFont="1"/>
    <xf borderId="7" fillId="0" fontId="13" numFmtId="165" xfId="0" applyBorder="1" applyFont="1" applyNumberFormat="1"/>
    <xf borderId="7" fillId="0" fontId="13" numFmtId="2" xfId="0" applyBorder="1" applyFont="1" applyNumberFormat="1"/>
    <xf borderId="3" fillId="0" fontId="20" numFmtId="2" xfId="0" applyBorder="1" applyFont="1" applyNumberFormat="1"/>
    <xf borderId="3" fillId="0" fontId="20" numFmtId="0" xfId="0" applyAlignment="1" applyBorder="1" applyFont="1">
      <alignment shrinkToFit="0" wrapText="1"/>
    </xf>
    <xf borderId="20" fillId="0" fontId="31" numFmtId="0" xfId="0" applyAlignment="1" applyBorder="1" applyFont="1">
      <alignment horizontal="right"/>
    </xf>
    <xf borderId="0" fillId="0" fontId="24" numFmtId="166" xfId="0" applyFont="1" applyNumberFormat="1"/>
    <xf borderId="0" fillId="0" fontId="32" numFmtId="166" xfId="0" applyFont="1" applyNumberFormat="1"/>
    <xf borderId="0" fillId="0" fontId="20" numFmtId="2" xfId="0" applyFont="1" applyNumberFormat="1"/>
    <xf borderId="0" fillId="0" fontId="31" numFmtId="0" xfId="0" applyAlignment="1" applyFont="1">
      <alignment horizontal="right"/>
    </xf>
    <xf borderId="0" fillId="0" fontId="5" numFmtId="166" xfId="0" applyFont="1" applyNumberFormat="1"/>
    <xf borderId="0" fillId="0" fontId="30" numFmtId="166" xfId="0" applyFont="1" applyNumberFormat="1"/>
    <xf borderId="0" fillId="0" fontId="7" numFmtId="0" xfId="0" applyFont="1"/>
    <xf borderId="0" fillId="0" fontId="20" numFmtId="0" xfId="0" applyAlignment="1" applyFont="1">
      <alignment horizontal="center"/>
    </xf>
    <xf borderId="0" fillId="0" fontId="33" numFmtId="0" xfId="0" applyAlignment="1" applyFont="1">
      <alignment vertical="center"/>
    </xf>
    <xf borderId="0" fillId="0" fontId="33" numFmtId="0" xfId="0" applyAlignment="1" applyFont="1">
      <alignment horizontal="center" vertical="center"/>
    </xf>
    <xf borderId="9" fillId="6" fontId="34" numFmtId="0" xfId="0" applyAlignment="1" applyBorder="1" applyFill="1" applyFont="1">
      <alignment horizontal="left" shrinkToFit="0" vertical="center" wrapText="1"/>
    </xf>
    <xf borderId="10" fillId="6" fontId="35" numFmtId="0" xfId="0" applyAlignment="1" applyBorder="1" applyFont="1">
      <alignment horizontal="left" shrinkToFit="0" vertical="center" wrapText="1"/>
    </xf>
    <xf borderId="9" fillId="6" fontId="35" numFmtId="0" xfId="0" applyAlignment="1" applyBorder="1" applyFont="1">
      <alignment horizontal="left" shrinkToFit="0" vertical="center" wrapText="1"/>
    </xf>
    <xf borderId="9" fillId="6" fontId="36" numFmtId="0" xfId="0" applyAlignment="1" applyBorder="1" applyFont="1">
      <alignment horizontal="right" vertical="center"/>
    </xf>
    <xf borderId="9" fillId="6" fontId="37" numFmtId="0" xfId="0" applyAlignment="1" applyBorder="1" applyFont="1">
      <alignment vertical="center"/>
    </xf>
    <xf borderId="21" fillId="6" fontId="38" numFmtId="0" xfId="0" applyAlignment="1" applyBorder="1" applyFont="1">
      <alignment vertical="top"/>
    </xf>
    <xf borderId="22" fillId="6" fontId="38" numFmtId="0" xfId="0" applyAlignment="1" applyBorder="1" applyFont="1">
      <alignment vertical="top"/>
    </xf>
    <xf borderId="9" fillId="6" fontId="34" numFmtId="2" xfId="0" applyAlignment="1" applyBorder="1" applyFont="1" applyNumberFormat="1">
      <alignment horizontal="left" shrinkToFit="0" vertical="center" wrapText="1"/>
    </xf>
    <xf borderId="9" fillId="6" fontId="39" numFmtId="0" xfId="0" applyAlignment="1" applyBorder="1" applyFont="1">
      <alignment horizontal="left" shrinkToFit="0" vertical="center" wrapText="1"/>
    </xf>
    <xf borderId="9" fillId="6" fontId="40" numFmtId="0" xfId="0" applyAlignment="1" applyBorder="1" applyFont="1">
      <alignment horizontal="right" shrinkToFit="0" vertical="center" wrapText="1"/>
    </xf>
    <xf borderId="9" fillId="6" fontId="40" numFmtId="0" xfId="0" applyAlignment="1" applyBorder="1" applyFont="1">
      <alignment horizontal="left" shrinkToFit="0" vertical="center" wrapText="1"/>
    </xf>
    <xf borderId="9" fillId="6" fontId="41" numFmtId="2" xfId="0" applyAlignment="1" applyBorder="1" applyFont="1" applyNumberFormat="1">
      <alignment horizontal="center" vertical="center"/>
    </xf>
    <xf borderId="9" fillId="6" fontId="41" numFmtId="0" xfId="0" applyAlignment="1" applyBorder="1" applyFont="1">
      <alignment horizontal="center" vertical="center"/>
    </xf>
    <xf borderId="9" fillId="6" fontId="40" numFmtId="0" xfId="0" applyAlignment="1" applyBorder="1" applyFont="1">
      <alignment horizontal="center" shrinkToFit="0" vertical="center" wrapText="1"/>
    </xf>
    <xf borderId="9" fillId="7" fontId="42" numFmtId="9" xfId="0" applyAlignment="1" applyBorder="1" applyFill="1" applyFont="1" applyNumberFormat="1">
      <alignment horizontal="center" vertical="center"/>
    </xf>
    <xf borderId="23" fillId="6" fontId="39" numFmtId="0" xfId="0" applyAlignment="1" applyBorder="1" applyFont="1">
      <alignment horizontal="left" shrinkToFit="0" vertical="center" wrapText="1"/>
    </xf>
    <xf borderId="23" fillId="6" fontId="40" numFmtId="0" xfId="0" applyAlignment="1" applyBorder="1" applyFont="1">
      <alignment horizontal="center" shrinkToFit="0" vertical="center" wrapText="1"/>
    </xf>
    <xf borderId="23" fillId="7" fontId="42" numFmtId="9" xfId="0" applyAlignment="1" applyBorder="1" applyFont="1" applyNumberFormat="1">
      <alignment horizontal="center" vertical="center"/>
    </xf>
    <xf borderId="23" fillId="8" fontId="43" numFmtId="0" xfId="0" applyAlignment="1" applyBorder="1" applyFill="1" applyFont="1">
      <alignment horizontal="center" shrinkToFit="0" vertical="center" wrapText="1"/>
    </xf>
    <xf borderId="23" fillId="8" fontId="44" numFmtId="0" xfId="0" applyAlignment="1" applyBorder="1" applyFont="1">
      <alignment horizontal="center" shrinkToFit="0" vertical="center" wrapText="1"/>
    </xf>
    <xf borderId="23" fillId="8" fontId="45" numFmtId="2" xfId="0" applyAlignment="1" applyBorder="1" applyFont="1" applyNumberFormat="1">
      <alignment horizontal="center" shrinkToFit="0" vertical="center" wrapText="1"/>
    </xf>
    <xf borderId="23" fillId="4" fontId="43" numFmtId="0" xfId="0" applyAlignment="1" applyBorder="1" applyFont="1">
      <alignment horizontal="center" shrinkToFit="0" vertical="center" wrapText="1"/>
    </xf>
    <xf borderId="9" fillId="6" fontId="36" numFmtId="0" xfId="0" applyAlignment="1" applyBorder="1" applyFont="1">
      <alignment horizontal="right" vertical="top"/>
    </xf>
    <xf borderId="9" fillId="6" fontId="46" numFmtId="0" xfId="0" applyAlignment="1" applyBorder="1" applyFont="1">
      <alignment vertical="top"/>
    </xf>
    <xf borderId="24" fillId="9" fontId="42" numFmtId="0" xfId="0" applyAlignment="1" applyBorder="1" applyFill="1" applyFont="1">
      <alignment horizontal="center" vertical="center"/>
    </xf>
    <xf borderId="25" fillId="0" fontId="9" numFmtId="0" xfId="0" applyBorder="1" applyFont="1"/>
    <xf borderId="9" fillId="6" fontId="38" numFmtId="0" xfId="0" applyAlignment="1" applyBorder="1" applyFont="1">
      <alignment vertical="top"/>
    </xf>
    <xf borderId="26" fillId="6" fontId="47" numFmtId="0" xfId="0" applyAlignment="1" applyBorder="1" applyFont="1">
      <alignment horizontal="left" vertical="top"/>
    </xf>
    <xf borderId="26" fillId="8" fontId="48" numFmtId="0" xfId="0" applyAlignment="1" applyBorder="1" applyFont="1">
      <alignment horizontal="center" vertical="center"/>
    </xf>
    <xf borderId="26" fillId="6" fontId="49" numFmtId="0" xfId="0" applyAlignment="1" applyBorder="1" applyFont="1">
      <alignment horizontal="center" shrinkToFit="0" vertical="center" wrapText="1"/>
    </xf>
    <xf borderId="26" fillId="6" fontId="50" numFmtId="0" xfId="0" applyAlignment="1" applyBorder="1" applyFont="1">
      <alignment horizontal="center" vertical="center"/>
    </xf>
    <xf borderId="26" fillId="6" fontId="51" numFmtId="0" xfId="0" applyAlignment="1" applyBorder="1" applyFont="1">
      <alignment horizontal="center" vertical="center"/>
    </xf>
    <xf borderId="26" fillId="6" fontId="52" numFmtId="0" xfId="0" applyAlignment="1" applyBorder="1" applyFont="1">
      <alignment horizontal="center" vertical="center"/>
    </xf>
    <xf borderId="26" fillId="10" fontId="52" numFmtId="2" xfId="0" applyAlignment="1" applyBorder="1" applyFill="1" applyFont="1" applyNumberFormat="1">
      <alignment horizontal="center" vertical="center"/>
    </xf>
    <xf borderId="26" fillId="8" fontId="53" numFmtId="4" xfId="0" applyAlignment="1" applyBorder="1" applyFont="1" applyNumberFormat="1">
      <alignment horizontal="right" vertical="center"/>
    </xf>
    <xf borderId="26" fillId="6" fontId="53" numFmtId="2" xfId="0" applyAlignment="1" applyBorder="1" applyFont="1" applyNumberFormat="1">
      <alignment horizontal="right" vertical="center"/>
    </xf>
    <xf borderId="9" fillId="6" fontId="54" numFmtId="4" xfId="0" applyAlignment="1" applyBorder="1" applyFont="1" applyNumberFormat="1">
      <alignment horizontal="center" vertical="center"/>
    </xf>
    <xf borderId="9" fillId="6" fontId="55" numFmtId="0" xfId="0" applyAlignment="1" applyBorder="1" applyFont="1">
      <alignment vertical="center"/>
    </xf>
    <xf borderId="9" fillId="6" fontId="47" numFmtId="0" xfId="0" applyAlignment="1" applyBorder="1" applyFont="1">
      <alignment horizontal="left" vertical="top"/>
    </xf>
    <xf borderId="9" fillId="8" fontId="48" numFmtId="0" xfId="0" applyAlignment="1" applyBorder="1" applyFont="1">
      <alignment horizontal="center" vertical="center"/>
    </xf>
    <xf borderId="9" fillId="6" fontId="49" numFmtId="0" xfId="0" applyAlignment="1" applyBorder="1" applyFont="1">
      <alignment horizontal="center" shrinkToFit="0" vertical="center" wrapText="1"/>
    </xf>
    <xf borderId="9" fillId="6" fontId="56" numFmtId="0" xfId="0" applyAlignment="1" applyBorder="1" applyFont="1">
      <alignment horizontal="center" vertical="center"/>
    </xf>
    <xf borderId="9" fillId="6" fontId="57" numFmtId="0" xfId="0" applyAlignment="1" applyBorder="1" applyFont="1">
      <alignment horizontal="center" vertical="center"/>
    </xf>
    <xf borderId="9" fillId="6" fontId="58" numFmtId="0" xfId="0" applyAlignment="1" applyBorder="1" applyFont="1">
      <alignment horizontal="center" vertical="center"/>
    </xf>
    <xf borderId="9" fillId="10" fontId="58" numFmtId="2" xfId="0" applyAlignment="1" applyBorder="1" applyFont="1" applyNumberFormat="1">
      <alignment horizontal="center" vertical="center"/>
    </xf>
    <xf borderId="9" fillId="8" fontId="59" numFmtId="4" xfId="0" applyAlignment="1" applyBorder="1" applyFont="1" applyNumberFormat="1">
      <alignment horizontal="right" vertical="center"/>
    </xf>
    <xf borderId="9" fillId="6" fontId="59" numFmtId="2" xfId="0" applyAlignment="1" applyBorder="1" applyFont="1" applyNumberFormat="1">
      <alignment horizontal="right" vertical="center"/>
    </xf>
    <xf borderId="9" fillId="6" fontId="60" numFmtId="0" xfId="0" applyAlignment="1" applyBorder="1" applyFont="1">
      <alignment vertical="top"/>
    </xf>
    <xf borderId="9" fillId="6" fontId="61" numFmtId="0" xfId="0" applyAlignment="1" applyBorder="1" applyFont="1">
      <alignment horizontal="center" shrinkToFit="0" vertical="center" wrapText="1"/>
    </xf>
    <xf borderId="9" fillId="6" fontId="62" numFmtId="0" xfId="0" applyAlignment="1" applyBorder="1" applyFont="1">
      <alignment horizontal="center" vertical="center"/>
    </xf>
    <xf borderId="9" fillId="6" fontId="63" numFmtId="0" xfId="0" applyAlignment="1" applyBorder="1" applyFont="1">
      <alignment horizontal="center" vertical="center"/>
    </xf>
    <xf borderId="9" fillId="6" fontId="64" numFmtId="0" xfId="0" applyAlignment="1" applyBorder="1" applyFont="1">
      <alignment horizontal="center" vertical="center"/>
    </xf>
    <xf borderId="9" fillId="10" fontId="65" numFmtId="2" xfId="0" applyAlignment="1" applyBorder="1" applyFont="1" applyNumberFormat="1">
      <alignment horizontal="center" vertical="center"/>
    </xf>
    <xf borderId="9" fillId="8" fontId="66" numFmtId="4" xfId="0" applyAlignment="1" applyBorder="1" applyFont="1" applyNumberFormat="1">
      <alignment horizontal="right" vertical="center"/>
    </xf>
    <xf borderId="9" fillId="6" fontId="66" numFmtId="2" xfId="0" applyAlignment="1" applyBorder="1" applyFont="1" applyNumberFormat="1">
      <alignment horizontal="right" vertical="center"/>
    </xf>
    <xf borderId="9" fillId="6" fontId="67" numFmtId="4" xfId="0" applyAlignment="1" applyBorder="1" applyFont="1" applyNumberFormat="1">
      <alignment horizontal="center" vertical="center"/>
    </xf>
    <xf borderId="23" fillId="6" fontId="60" numFmtId="0" xfId="0" applyAlignment="1" applyBorder="1" applyFont="1">
      <alignment vertical="top"/>
    </xf>
    <xf borderId="23" fillId="8" fontId="48" numFmtId="0" xfId="0" applyAlignment="1" applyBorder="1" applyFont="1">
      <alignment horizontal="center" vertical="center"/>
    </xf>
    <xf borderId="23" fillId="6" fontId="61" numFmtId="0" xfId="0" applyAlignment="1" applyBorder="1" applyFont="1">
      <alignment horizontal="center" shrinkToFit="0" vertical="center" wrapText="1"/>
    </xf>
    <xf borderId="23" fillId="6" fontId="68" numFmtId="0" xfId="0" applyAlignment="1" applyBorder="1" applyFont="1">
      <alignment horizontal="center" vertical="center"/>
    </xf>
    <xf borderId="23" fillId="6" fontId="69" numFmtId="0" xfId="0" applyAlignment="1" applyBorder="1" applyFont="1">
      <alignment horizontal="center" vertical="center"/>
    </xf>
    <xf borderId="23" fillId="6" fontId="70" numFmtId="0" xfId="0" applyAlignment="1" applyBorder="1" applyFont="1">
      <alignment horizontal="center" vertical="center"/>
    </xf>
    <xf borderId="23" fillId="10" fontId="71" numFmtId="2" xfId="0" applyAlignment="1" applyBorder="1" applyFont="1" applyNumberFormat="1">
      <alignment horizontal="center" vertical="center"/>
    </xf>
    <xf borderId="23" fillId="8" fontId="72" numFmtId="2" xfId="0" applyAlignment="1" applyBorder="1" applyFont="1" applyNumberFormat="1">
      <alignment horizontal="right" vertical="center"/>
    </xf>
    <xf borderId="23" fillId="6" fontId="72" numFmtId="2" xfId="0" applyAlignment="1" applyBorder="1" applyFont="1" applyNumberFormat="1">
      <alignment horizontal="right" vertical="center"/>
    </xf>
    <xf borderId="26" fillId="6" fontId="73" numFmtId="0" xfId="0" applyAlignment="1" applyBorder="1" applyFont="1">
      <alignment horizontal="center" vertical="center"/>
    </xf>
    <xf borderId="9" fillId="6" fontId="74" numFmtId="0" xfId="0" applyAlignment="1" applyBorder="1" applyFont="1">
      <alignment horizontal="center" vertical="center"/>
    </xf>
    <xf borderId="9" fillId="6" fontId="75" numFmtId="0" xfId="0" applyAlignment="1" applyBorder="1" applyFont="1">
      <alignment horizontal="center" vertical="center"/>
    </xf>
    <xf borderId="23" fillId="6" fontId="76" numFmtId="0" xfId="0" applyAlignment="1" applyBorder="1" applyFont="1">
      <alignment horizontal="center" vertical="center"/>
    </xf>
    <xf borderId="26" fillId="6" fontId="60" numFmtId="0" xfId="0" applyAlignment="1" applyBorder="1" applyFont="1">
      <alignment vertical="top"/>
    </xf>
    <xf borderId="23" fillId="6" fontId="56" numFmtId="0" xfId="0" applyAlignment="1" applyBorder="1" applyFont="1">
      <alignment horizontal="center" vertical="center"/>
    </xf>
    <xf borderId="23" fillId="6" fontId="57" numFmtId="0" xfId="0" applyAlignment="1" applyBorder="1" applyFont="1">
      <alignment horizontal="center" vertical="center"/>
    </xf>
    <xf borderId="23" fillId="6" fontId="74" numFmtId="0" xfId="0" applyAlignment="1" applyBorder="1" applyFont="1">
      <alignment horizontal="center" vertical="center"/>
    </xf>
    <xf borderId="23" fillId="10" fontId="58" numFmtId="2" xfId="0" applyAlignment="1" applyBorder="1" applyFont="1" applyNumberFormat="1">
      <alignment horizontal="center" vertical="center"/>
    </xf>
    <xf borderId="23" fillId="8" fontId="59" numFmtId="4" xfId="0" applyAlignment="1" applyBorder="1" applyFont="1" applyNumberFormat="1">
      <alignment horizontal="right" vertical="center"/>
    </xf>
    <xf borderId="23" fillId="6" fontId="59" numFmtId="2" xfId="0" applyAlignment="1" applyBorder="1" applyFont="1" applyNumberFormat="1">
      <alignment horizontal="right" vertical="center"/>
    </xf>
    <xf borderId="26" fillId="6" fontId="56" numFmtId="0" xfId="0" applyAlignment="1" applyBorder="1" applyFont="1">
      <alignment horizontal="center" vertical="center"/>
    </xf>
    <xf borderId="26" fillId="6" fontId="57" numFmtId="0" xfId="0" applyAlignment="1" applyBorder="1" applyFont="1">
      <alignment horizontal="center" vertical="center"/>
    </xf>
    <xf borderId="26" fillId="6" fontId="74" numFmtId="0" xfId="0" applyAlignment="1" applyBorder="1" applyFont="1">
      <alignment horizontal="center" vertical="center"/>
    </xf>
    <xf borderId="26" fillId="10" fontId="58" numFmtId="2" xfId="0" applyAlignment="1" applyBorder="1" applyFont="1" applyNumberFormat="1">
      <alignment horizontal="center" vertical="center"/>
    </xf>
    <xf borderId="26" fillId="8" fontId="59" numFmtId="4" xfId="0" applyAlignment="1" applyBorder="1" applyFont="1" applyNumberFormat="1">
      <alignment horizontal="right" vertical="center"/>
    </xf>
    <xf borderId="26" fillId="6" fontId="59" numFmtId="2" xfId="0" applyAlignment="1" applyBorder="1" applyFont="1" applyNumberFormat="1">
      <alignment horizontal="right" vertical="center"/>
    </xf>
    <xf borderId="26" fillId="6" fontId="49" numFmtId="0" xfId="0" applyAlignment="1" applyBorder="1" applyFont="1">
      <alignment horizontal="center" shrinkToFit="0" wrapText="1"/>
    </xf>
    <xf borderId="9" fillId="6" fontId="77" numFmtId="0" xfId="0" applyAlignment="1" applyBorder="1" applyFont="1">
      <alignment horizontal="center" vertical="center"/>
    </xf>
    <xf borderId="27" fillId="6" fontId="38" numFmtId="0" xfId="0" applyAlignment="1" applyBorder="1" applyFont="1">
      <alignment vertical="top"/>
    </xf>
    <xf borderId="23" fillId="6" fontId="61" numFmtId="0" xfId="0" applyAlignment="1" applyBorder="1" applyFont="1">
      <alignment horizontal="center" shrinkToFit="0" vertical="top" wrapText="1"/>
    </xf>
    <xf borderId="26" fillId="6" fontId="78" numFmtId="0" xfId="0" applyAlignment="1" applyBorder="1" applyFont="1">
      <alignment horizontal="center" vertical="center"/>
    </xf>
    <xf borderId="23" fillId="6" fontId="77" numFmtId="0" xfId="0" applyAlignment="1" applyBorder="1" applyFont="1">
      <alignment horizontal="center" vertical="center"/>
    </xf>
    <xf borderId="9" fillId="6" fontId="79" numFmtId="0" xfId="0" applyAlignment="1" applyBorder="1" applyFont="1">
      <alignment vertical="center"/>
    </xf>
    <xf borderId="23" fillId="6" fontId="75" numFmtId="0" xfId="0" applyAlignment="1" applyBorder="1" applyFont="1">
      <alignment horizontal="center" vertical="center"/>
    </xf>
    <xf borderId="23" fillId="6" fontId="63" numFmtId="0" xfId="0" applyAlignment="1" applyBorder="1" applyFont="1">
      <alignment horizontal="center" vertical="center"/>
    </xf>
    <xf borderId="23" fillId="6" fontId="64" numFmtId="0" xfId="0" applyAlignment="1" applyBorder="1" applyFont="1">
      <alignment horizontal="center" vertical="center"/>
    </xf>
    <xf borderId="23" fillId="10" fontId="65" numFmtId="2" xfId="0" applyAlignment="1" applyBorder="1" applyFont="1" applyNumberFormat="1">
      <alignment horizontal="center" vertical="center"/>
    </xf>
    <xf borderId="23" fillId="8" fontId="66" numFmtId="4" xfId="0" applyAlignment="1" applyBorder="1" applyFont="1" applyNumberFormat="1">
      <alignment horizontal="right" vertical="center"/>
    </xf>
    <xf borderId="23" fillId="6" fontId="66" numFmtId="2" xfId="0" applyAlignment="1" applyBorder="1" applyFont="1" applyNumberFormat="1">
      <alignment horizontal="right" vertical="center"/>
    </xf>
    <xf borderId="9" fillId="6" fontId="61" numFmtId="0" xfId="0" applyAlignment="1" applyBorder="1" applyFont="1">
      <alignment horizontal="center" shrinkToFit="0" vertical="top" wrapText="1"/>
    </xf>
    <xf borderId="23" fillId="6" fontId="80" numFmtId="0" xfId="0" applyAlignment="1" applyBorder="1" applyFont="1">
      <alignment horizontal="center" vertical="center"/>
    </xf>
    <xf borderId="26" fillId="6" fontId="81" numFmtId="0" xfId="0" applyAlignment="1" applyBorder="1" applyFont="1">
      <alignment horizontal="center" vertical="center"/>
    </xf>
    <xf borderId="26" fillId="6" fontId="82" numFmtId="0" xfId="0" applyAlignment="1" applyBorder="1" applyFont="1">
      <alignment horizontal="center" vertical="center"/>
    </xf>
    <xf borderId="26" fillId="6" fontId="83" numFmtId="0" xfId="0" applyAlignment="1" applyBorder="1" applyFont="1">
      <alignment horizontal="center" vertical="center"/>
    </xf>
    <xf borderId="26" fillId="10" fontId="84" numFmtId="2" xfId="0" applyAlignment="1" applyBorder="1" applyFont="1" applyNumberFormat="1">
      <alignment horizontal="center" vertical="center"/>
    </xf>
    <xf borderId="26" fillId="8" fontId="85" numFmtId="4" xfId="0" applyAlignment="1" applyBorder="1" applyFont="1" applyNumberFormat="1">
      <alignment horizontal="right" vertical="center"/>
    </xf>
    <xf borderId="26" fillId="6" fontId="85" numFmtId="2" xfId="0" applyAlignment="1" applyBorder="1" applyFont="1" applyNumberFormat="1">
      <alignment horizontal="right" vertical="center"/>
    </xf>
    <xf borderId="23" fillId="6" fontId="81" numFmtId="0" xfId="0" applyAlignment="1" applyBorder="1" applyFont="1">
      <alignment horizontal="center" vertical="center"/>
    </xf>
    <xf borderId="23" fillId="6" fontId="82" numFmtId="0" xfId="0" applyAlignment="1" applyBorder="1" applyFont="1">
      <alignment horizontal="center" vertical="center"/>
    </xf>
    <xf borderId="23" fillId="6" fontId="83" numFmtId="0" xfId="0" applyAlignment="1" applyBorder="1" applyFont="1">
      <alignment horizontal="center" vertical="center"/>
    </xf>
    <xf borderId="23" fillId="10" fontId="84" numFmtId="2" xfId="0" applyAlignment="1" applyBorder="1" applyFont="1" applyNumberFormat="1">
      <alignment horizontal="center" vertical="center"/>
    </xf>
    <xf borderId="23" fillId="8" fontId="85" numFmtId="4" xfId="0" applyAlignment="1" applyBorder="1" applyFont="1" applyNumberFormat="1">
      <alignment horizontal="right" vertical="center"/>
    </xf>
    <xf borderId="23" fillId="6" fontId="85" numFmtId="2" xfId="0" applyAlignment="1" applyBorder="1" applyFont="1" applyNumberFormat="1">
      <alignment horizontal="right" vertical="center"/>
    </xf>
    <xf borderId="26" fillId="6" fontId="86" numFmtId="0" xfId="0" applyAlignment="1" applyBorder="1" applyFont="1">
      <alignment horizontal="center" shrinkToFit="0" vertical="center" wrapText="1"/>
    </xf>
    <xf borderId="9" fillId="6" fontId="43" numFmtId="0" xfId="0" applyAlignment="1" applyBorder="1" applyFont="1">
      <alignment horizontal="center" shrinkToFit="0" vertical="center" wrapText="1"/>
    </xf>
    <xf borderId="9" fillId="8" fontId="87" numFmtId="0" xfId="0" applyAlignment="1" applyBorder="1" applyFont="1">
      <alignment horizontal="center" shrinkToFit="0" vertical="center" wrapText="1"/>
    </xf>
    <xf borderId="9" fillId="6" fontId="44" numFmtId="0" xfId="0" applyAlignment="1" applyBorder="1" applyFont="1">
      <alignment horizontal="center" shrinkToFit="0" vertical="center" wrapText="1"/>
    </xf>
    <xf borderId="9" fillId="10" fontId="88" numFmtId="2" xfId="0" applyAlignment="1" applyBorder="1" applyFont="1" applyNumberFormat="1">
      <alignment horizontal="center" shrinkToFit="0" vertical="center" wrapText="1"/>
    </xf>
    <xf borderId="9" fillId="8" fontId="13" numFmtId="0" xfId="0" applyAlignment="1" applyBorder="1" applyFont="1">
      <alignment horizontal="center" shrinkToFit="0" vertical="center" wrapText="1"/>
    </xf>
    <xf borderId="9" fillId="6" fontId="5" numFmtId="2" xfId="0" applyAlignment="1" applyBorder="1" applyFont="1" applyNumberFormat="1">
      <alignment horizontal="center" shrinkToFit="0" vertical="center" wrapText="1"/>
    </xf>
    <xf borderId="9" fillId="6" fontId="54" numFmtId="0" xfId="0" applyAlignment="1" applyBorder="1" applyFont="1">
      <alignment horizontal="center" shrinkToFit="0" vertical="center" wrapText="1"/>
    </xf>
    <xf borderId="9" fillId="6" fontId="49" numFmtId="0" xfId="0" applyAlignment="1" applyBorder="1" applyFont="1">
      <alignment horizontal="center" shrinkToFit="0" wrapText="1"/>
    </xf>
    <xf borderId="9" fillId="6" fontId="50" numFmtId="0" xfId="0" applyAlignment="1" applyBorder="1" applyFont="1">
      <alignment horizontal="center" vertical="center"/>
    </xf>
    <xf borderId="9" fillId="6" fontId="51" numFmtId="0" xfId="0" applyAlignment="1" applyBorder="1" applyFont="1">
      <alignment horizontal="center" vertical="center"/>
    </xf>
    <xf borderId="9" fillId="6" fontId="73" numFmtId="0" xfId="0" applyAlignment="1" applyBorder="1" applyFont="1">
      <alignment horizontal="center" vertical="center"/>
    </xf>
    <xf borderId="9" fillId="10" fontId="52" numFmtId="2" xfId="0" applyAlignment="1" applyBorder="1" applyFont="1" applyNumberFormat="1">
      <alignment horizontal="center" vertical="center"/>
    </xf>
    <xf borderId="9" fillId="8" fontId="53" numFmtId="4" xfId="0" applyAlignment="1" applyBorder="1" applyFont="1" applyNumberFormat="1">
      <alignment horizontal="right" vertical="center"/>
    </xf>
    <xf borderId="9" fillId="6" fontId="53" numFmtId="2" xfId="0" applyAlignment="1" applyBorder="1" applyFont="1" applyNumberFormat="1">
      <alignment horizontal="right" vertical="center"/>
    </xf>
    <xf borderId="9" fillId="6" fontId="89" numFmtId="0" xfId="0" applyAlignment="1" applyBorder="1" applyFont="1">
      <alignment horizontal="center" vertical="center"/>
    </xf>
    <xf borderId="9" fillId="6" fontId="90" numFmtId="0" xfId="0" applyAlignment="1" applyBorder="1" applyFont="1">
      <alignment horizontal="center" vertical="center"/>
    </xf>
    <xf borderId="9" fillId="6" fontId="91" numFmtId="0" xfId="0" applyAlignment="1" applyBorder="1" applyFont="1">
      <alignment horizontal="center" vertical="center"/>
    </xf>
    <xf borderId="9" fillId="10" fontId="92" numFmtId="2" xfId="0" applyAlignment="1" applyBorder="1" applyFont="1" applyNumberFormat="1">
      <alignment horizontal="center" vertical="center"/>
    </xf>
    <xf borderId="9" fillId="8" fontId="93" numFmtId="4" xfId="0" applyAlignment="1" applyBorder="1" applyFont="1" applyNumberFormat="1">
      <alignment horizontal="right" vertical="center"/>
    </xf>
    <xf borderId="9" fillId="6" fontId="93" numFmtId="2" xfId="0" applyAlignment="1" applyBorder="1" applyFont="1" applyNumberFormat="1">
      <alignment horizontal="right" vertical="center"/>
    </xf>
    <xf borderId="23" fillId="6" fontId="50" numFmtId="0" xfId="0" applyAlignment="1" applyBorder="1" applyFont="1">
      <alignment horizontal="center" vertical="center"/>
    </xf>
    <xf borderId="23" fillId="6" fontId="51" numFmtId="0" xfId="0" applyAlignment="1" applyBorder="1" applyFont="1">
      <alignment horizontal="center" vertical="center"/>
    </xf>
    <xf borderId="23" fillId="6" fontId="73" numFmtId="0" xfId="0" applyAlignment="1" applyBorder="1" applyFont="1">
      <alignment horizontal="center" vertical="center"/>
    </xf>
    <xf borderId="23" fillId="10" fontId="52" numFmtId="2" xfId="0" applyAlignment="1" applyBorder="1" applyFont="1" applyNumberFormat="1">
      <alignment horizontal="center" vertical="center"/>
    </xf>
    <xf borderId="23" fillId="8" fontId="53" numFmtId="4" xfId="0" applyAlignment="1" applyBorder="1" applyFont="1" applyNumberFormat="1">
      <alignment horizontal="right" vertical="center"/>
    </xf>
    <xf borderId="23" fillId="6" fontId="53" numFmtId="2" xfId="0" applyAlignment="1" applyBorder="1" applyFont="1" applyNumberFormat="1">
      <alignment horizontal="right" vertical="center"/>
    </xf>
    <xf borderId="9" fillId="6" fontId="79" numFmtId="0" xfId="0" applyAlignment="1" applyBorder="1" applyFont="1">
      <alignment horizontal="center" vertical="center"/>
    </xf>
    <xf borderId="23" fillId="6" fontId="78" numFmtId="0" xfId="0" applyAlignment="1" applyBorder="1" applyFont="1">
      <alignment horizontal="center" vertical="center"/>
    </xf>
    <xf borderId="9" fillId="6" fontId="94" numFmtId="0" xfId="0" applyAlignment="1" applyBorder="1" applyFont="1">
      <alignment horizontal="center" vertical="center"/>
    </xf>
    <xf borderId="23" fillId="6" fontId="95" numFmtId="0" xfId="0" applyAlignment="1" applyBorder="1" applyFont="1">
      <alignment horizontal="center" vertical="center"/>
    </xf>
    <xf borderId="23" fillId="6" fontId="96" numFmtId="0" xfId="0" applyAlignment="1" applyBorder="1" applyFont="1">
      <alignment horizontal="center" vertical="center"/>
    </xf>
    <xf borderId="23" fillId="6" fontId="97" numFmtId="0" xfId="0" applyAlignment="1" applyBorder="1" applyFont="1">
      <alignment horizontal="center" vertical="center"/>
    </xf>
    <xf borderId="23" fillId="10" fontId="98" numFmtId="2" xfId="0" applyAlignment="1" applyBorder="1" applyFont="1" applyNumberFormat="1">
      <alignment horizontal="center" vertical="center"/>
    </xf>
    <xf borderId="23" fillId="8" fontId="99" numFmtId="2" xfId="0" applyAlignment="1" applyBorder="1" applyFont="1" applyNumberFormat="1">
      <alignment horizontal="right" vertical="center"/>
    </xf>
    <xf borderId="23" fillId="6" fontId="99" numFmtId="2" xfId="0" applyAlignment="1" applyBorder="1" applyFont="1" applyNumberFormat="1">
      <alignment horizontal="right" vertical="center"/>
    </xf>
    <xf borderId="10" fillId="8" fontId="100" numFmtId="0" xfId="0" applyAlignment="1" applyBorder="1" applyFont="1">
      <alignment horizontal="center" vertical="center"/>
    </xf>
    <xf borderId="9" fillId="6" fontId="85" numFmtId="4" xfId="0" applyAlignment="1" applyBorder="1" applyFont="1" applyNumberFormat="1">
      <alignment horizontal="right" vertical="center"/>
    </xf>
    <xf borderId="28" fillId="8" fontId="100" numFmtId="0" xfId="0" applyAlignment="1" applyBorder="1" applyFont="1">
      <alignment horizontal="center" vertical="center"/>
    </xf>
    <xf borderId="29" fillId="0" fontId="9" numFmtId="0" xfId="0" applyBorder="1" applyFont="1"/>
    <xf borderId="24" fillId="11" fontId="42" numFmtId="0" xfId="0" applyAlignment="1" applyBorder="1" applyFill="1" applyFont="1">
      <alignment horizontal="center" vertical="center"/>
    </xf>
    <xf borderId="9" fillId="6" fontId="101" numFmtId="0" xfId="0" applyAlignment="1" applyBorder="1" applyFont="1">
      <alignment horizontal="center" vertical="center"/>
    </xf>
    <xf borderId="9" fillId="6" fontId="81" numFmtId="0" xfId="0" applyAlignment="1" applyBorder="1" applyFont="1">
      <alignment horizontal="center" vertical="center"/>
    </xf>
    <xf borderId="9" fillId="6" fontId="82" numFmtId="0" xfId="0" applyAlignment="1" applyBorder="1" applyFont="1">
      <alignment horizontal="center" vertical="center"/>
    </xf>
    <xf borderId="9" fillId="6" fontId="83" numFmtId="0" xfId="0" applyAlignment="1" applyBorder="1" applyFont="1">
      <alignment horizontal="center" vertical="center"/>
    </xf>
    <xf borderId="9" fillId="8" fontId="85" numFmtId="4" xfId="0" applyAlignment="1" applyBorder="1" applyFont="1" applyNumberFormat="1">
      <alignment horizontal="right" vertical="center"/>
    </xf>
    <xf borderId="9" fillId="6" fontId="85" numFmtId="2" xfId="0" applyAlignment="1" applyBorder="1" applyFont="1" applyNumberFormat="1">
      <alignment horizontal="right" vertical="center"/>
    </xf>
    <xf borderId="23" fillId="6" fontId="101" numFmtId="0" xfId="0" applyAlignment="1" applyBorder="1" applyFont="1">
      <alignment horizontal="center" vertical="center"/>
    </xf>
    <xf borderId="26" fillId="6" fontId="86" numFmtId="49" xfId="0" applyAlignment="1" applyBorder="1" applyFont="1" applyNumberFormat="1">
      <alignment horizontal="center" shrinkToFit="0" vertical="center" wrapText="1"/>
    </xf>
    <xf borderId="26" fillId="6" fontId="49" numFmtId="49" xfId="0" applyAlignment="1" applyBorder="1" applyFont="1" applyNumberFormat="1">
      <alignment horizontal="center" shrinkToFit="0" vertical="center" wrapText="1"/>
    </xf>
    <xf borderId="9" fillId="6" fontId="49" numFmtId="49" xfId="0" applyAlignment="1" applyBorder="1" applyFont="1" applyNumberFormat="1">
      <alignment horizontal="center" shrinkToFit="0" vertical="center" wrapText="1"/>
    </xf>
    <xf borderId="26" fillId="6" fontId="102" numFmtId="0" xfId="0" applyAlignment="1" applyBorder="1" applyFont="1">
      <alignment horizontal="left" vertical="top"/>
    </xf>
    <xf borderId="9" fillId="6" fontId="103" numFmtId="0" xfId="0" applyAlignment="1" applyBorder="1" applyFont="1">
      <alignment horizontal="center" vertical="center"/>
    </xf>
    <xf borderId="23" fillId="6" fontId="103" numFmtId="0" xfId="0" applyAlignment="1" applyBorder="1" applyFont="1">
      <alignment horizontal="center" vertical="center"/>
    </xf>
    <xf borderId="26" fillId="6" fontId="104" numFmtId="0" xfId="0" applyAlignment="1" applyBorder="1" applyFont="1">
      <alignment horizontal="center" vertical="center"/>
    </xf>
    <xf borderId="26" fillId="6" fontId="105" numFmtId="0" xfId="0" applyAlignment="1" applyBorder="1" applyFont="1">
      <alignment horizontal="center" vertical="center"/>
    </xf>
    <xf borderId="26" fillId="6" fontId="106" numFmtId="0" xfId="0" applyAlignment="1" applyBorder="1" applyFont="1">
      <alignment horizontal="center" vertical="center"/>
    </xf>
    <xf borderId="26" fillId="10" fontId="107" numFmtId="2" xfId="0" applyAlignment="1" applyBorder="1" applyFont="1" applyNumberFormat="1">
      <alignment horizontal="center" vertical="center"/>
    </xf>
    <xf borderId="26" fillId="8" fontId="108" numFmtId="4" xfId="0" applyAlignment="1" applyBorder="1" applyFont="1" applyNumberFormat="1">
      <alignment horizontal="right" vertical="center"/>
    </xf>
    <xf borderId="26" fillId="6" fontId="108" numFmtId="2" xfId="0" applyAlignment="1" applyBorder="1" applyFont="1" applyNumberFormat="1">
      <alignment horizontal="right" vertical="center"/>
    </xf>
    <xf borderId="9" fillId="6" fontId="55" numFmtId="0" xfId="0" applyAlignment="1" applyBorder="1" applyFont="1">
      <alignment horizontal="center" vertical="center"/>
    </xf>
    <xf borderId="23" fillId="6" fontId="61" numFmtId="0" xfId="0" applyAlignment="1" applyBorder="1" applyFont="1">
      <alignment horizontal="center" shrinkToFit="0" wrapText="1"/>
    </xf>
    <xf borderId="23" fillId="6" fontId="104" numFmtId="0" xfId="0" applyAlignment="1" applyBorder="1" applyFont="1">
      <alignment horizontal="center" vertical="center"/>
    </xf>
    <xf borderId="23" fillId="6" fontId="105" numFmtId="0" xfId="0" applyAlignment="1" applyBorder="1" applyFont="1">
      <alignment horizontal="center" vertical="center"/>
    </xf>
    <xf borderId="23" fillId="6" fontId="106" numFmtId="0" xfId="0" applyAlignment="1" applyBorder="1" applyFont="1">
      <alignment horizontal="center" vertical="center"/>
    </xf>
    <xf borderId="23" fillId="10" fontId="107" numFmtId="2" xfId="0" applyAlignment="1" applyBorder="1" applyFont="1" applyNumberFormat="1">
      <alignment horizontal="center" vertical="center"/>
    </xf>
    <xf borderId="23" fillId="8" fontId="108" numFmtId="4" xfId="0" applyAlignment="1" applyBorder="1" applyFont="1" applyNumberFormat="1">
      <alignment horizontal="right" vertical="center"/>
    </xf>
    <xf borderId="23" fillId="6" fontId="108" numFmtId="2" xfId="0" applyAlignment="1" applyBorder="1" applyFont="1" applyNumberFormat="1">
      <alignment horizontal="right" vertical="center"/>
    </xf>
    <xf borderId="9" fillId="6" fontId="102" numFmtId="0" xfId="0" applyAlignment="1" applyBorder="1" applyFont="1">
      <alignment horizontal="left" vertical="top"/>
    </xf>
    <xf borderId="9" fillId="6" fontId="106" numFmtId="0" xfId="0" applyAlignment="1" applyBorder="1" applyFont="1">
      <alignment horizontal="center" vertical="center"/>
    </xf>
    <xf borderId="9" fillId="6" fontId="105" numFmtId="0" xfId="0" applyAlignment="1" applyBorder="1" applyFont="1">
      <alignment horizontal="center" vertical="center"/>
    </xf>
    <xf borderId="9" fillId="6" fontId="109" numFmtId="0" xfId="0" applyAlignment="1" applyBorder="1" applyFont="1">
      <alignment horizontal="center" vertical="center"/>
    </xf>
    <xf borderId="9" fillId="10" fontId="107" numFmtId="2" xfId="0" applyAlignment="1" applyBorder="1" applyFont="1" applyNumberFormat="1">
      <alignment horizontal="center" vertical="center"/>
    </xf>
    <xf borderId="9" fillId="8" fontId="108" numFmtId="4" xfId="0" applyAlignment="1" applyBorder="1" applyFont="1" applyNumberFormat="1">
      <alignment horizontal="right" vertical="center"/>
    </xf>
    <xf borderId="9" fillId="6" fontId="108" numFmtId="2" xfId="0" applyAlignment="1" applyBorder="1" applyFont="1" applyNumberFormat="1">
      <alignment horizontal="right" vertical="center"/>
    </xf>
    <xf borderId="9" fillId="6" fontId="81" numFmtId="0" xfId="0" applyAlignment="1" applyBorder="1" applyFont="1">
      <alignment horizontal="center"/>
    </xf>
    <xf borderId="9" fillId="6" fontId="82" numFmtId="0" xfId="0" applyAlignment="1" applyBorder="1" applyFont="1">
      <alignment horizontal="center"/>
    </xf>
    <xf borderId="9" fillId="6" fontId="83" numFmtId="0" xfId="0" applyAlignment="1" applyBorder="1" applyFont="1">
      <alignment horizontal="center"/>
    </xf>
    <xf borderId="9" fillId="10" fontId="84" numFmtId="2" xfId="0" applyAlignment="1" applyBorder="1" applyFont="1" applyNumberFormat="1">
      <alignment horizontal="center"/>
    </xf>
    <xf borderId="23" fillId="6" fontId="109" numFmtId="0" xfId="0" applyAlignment="1" applyBorder="1" applyFont="1">
      <alignment horizontal="center" vertical="center"/>
    </xf>
    <xf borderId="26" fillId="6" fontId="103" numFmtId="0" xfId="0" applyAlignment="1" applyBorder="1" applyFont="1">
      <alignment horizontal="center" vertical="center"/>
    </xf>
    <xf borderId="9" fillId="6" fontId="5" numFmtId="0" xfId="0" applyAlignment="1" applyBorder="1" applyFont="1">
      <alignment horizontal="center" shrinkToFit="0" vertical="center" wrapText="1"/>
    </xf>
    <xf borderId="9" fillId="6" fontId="110" numFmtId="0" xfId="0" applyAlignment="1" applyBorder="1" applyFont="1">
      <alignment horizontal="center" vertical="center"/>
    </xf>
    <xf borderId="9" fillId="6" fontId="111" numFmtId="0" xfId="0" applyAlignment="1" applyBorder="1" applyFont="1">
      <alignment horizontal="center" vertical="center"/>
    </xf>
    <xf borderId="9" fillId="6" fontId="112" numFmtId="0" xfId="0" applyAlignment="1" applyBorder="1" applyFont="1">
      <alignment horizontal="center" vertical="center"/>
    </xf>
    <xf borderId="9" fillId="10" fontId="113" numFmtId="2" xfId="0" applyAlignment="1" applyBorder="1" applyFont="1" applyNumberFormat="1">
      <alignment horizontal="center" vertical="center"/>
    </xf>
    <xf borderId="26" fillId="6" fontId="114" numFmtId="0" xfId="0" applyAlignment="1" applyBorder="1" applyFont="1">
      <alignment horizontal="center" vertical="center"/>
    </xf>
    <xf borderId="23" fillId="6" fontId="114" numFmtId="0" xfId="0" applyAlignment="1" applyBorder="1" applyFont="1">
      <alignment horizontal="center" vertical="center"/>
    </xf>
    <xf borderId="9" fillId="6" fontId="114" numFmtId="0" xfId="0" applyAlignment="1" applyBorder="1" applyFont="1">
      <alignment horizontal="center" vertical="center"/>
    </xf>
    <xf borderId="26" fillId="6" fontId="101" numFmtId="0" xfId="0" applyAlignment="1" applyBorder="1" applyFont="1">
      <alignment horizontal="center" vertical="center"/>
    </xf>
    <xf borderId="9" fillId="10" fontId="84" numFmtId="2" xfId="0" applyAlignment="1" applyBorder="1" applyFont="1" applyNumberFormat="1">
      <alignment horizontal="center" vertical="center"/>
    </xf>
    <xf borderId="9" fillId="6" fontId="108" numFmtId="4" xfId="0" applyAlignment="1" applyBorder="1" applyFont="1" applyNumberFormat="1">
      <alignment horizontal="right" vertical="center"/>
    </xf>
    <xf borderId="9" fillId="6" fontId="86" numFmtId="0" xfId="0" applyAlignment="1" applyBorder="1" applyFont="1">
      <alignment horizontal="center" shrinkToFit="0" vertical="center" wrapText="1"/>
    </xf>
    <xf borderId="26" fillId="8" fontId="115" numFmtId="0" xfId="0" applyAlignment="1" applyBorder="1" applyFont="1">
      <alignment horizontal="center" vertical="center"/>
    </xf>
    <xf quotePrefix="1" borderId="26" fillId="6" fontId="106" numFmtId="0" xfId="0" applyAlignment="1" applyBorder="1" applyFont="1">
      <alignment horizontal="center" vertical="center"/>
    </xf>
    <xf borderId="23" fillId="8" fontId="115" numFmtId="0" xfId="0" applyAlignment="1" applyBorder="1" applyFont="1">
      <alignment horizontal="center" vertical="center"/>
    </xf>
    <xf borderId="9" fillId="8" fontId="115" numFmtId="0" xfId="0" applyAlignment="1" applyBorder="1" applyFont="1">
      <alignment horizontal="center" vertical="center"/>
    </xf>
    <xf quotePrefix="1" borderId="9" fillId="6" fontId="106" numFmtId="0" xfId="0" applyAlignment="1" applyBorder="1" applyFont="1">
      <alignment horizontal="center" vertical="center"/>
    </xf>
    <xf borderId="9" fillId="6" fontId="116" numFmtId="4" xfId="0" applyAlignment="1" applyBorder="1" applyFont="1" applyNumberFormat="1">
      <alignment horizontal="right" vertical="center"/>
    </xf>
    <xf quotePrefix="1" borderId="26" fillId="6" fontId="83" numFmtId="0" xfId="0" applyAlignment="1" applyBorder="1" applyFont="1">
      <alignment horizontal="center" vertical="center"/>
    </xf>
    <xf borderId="9" fillId="6" fontId="117" numFmtId="0" xfId="0" applyAlignment="1" applyBorder="1" applyFont="1">
      <alignment horizontal="right" vertical="center"/>
    </xf>
    <xf quotePrefix="1" borderId="9" fillId="6" fontId="103" numFmtId="0" xfId="0" applyAlignment="1" applyBorder="1" applyFont="1">
      <alignment horizontal="center" vertical="center"/>
    </xf>
    <xf borderId="23" fillId="6" fontId="117" numFmtId="0" xfId="0" applyAlignment="1" applyBorder="1" applyFont="1">
      <alignment horizontal="right" vertical="center"/>
    </xf>
    <xf borderId="9" fillId="6" fontId="118" numFmtId="2" xfId="0" applyAlignment="1" applyBorder="1" applyFont="1" applyNumberFormat="1">
      <alignment horizontal="center" shrinkToFit="0" vertical="center" wrapText="1"/>
    </xf>
    <xf borderId="9" fillId="6" fontId="118" numFmtId="0" xfId="0" applyAlignment="1" applyBorder="1" applyFont="1">
      <alignment horizontal="center" shrinkToFit="0" vertical="center" wrapText="1"/>
    </xf>
    <xf borderId="28" fillId="12" fontId="42" numFmtId="0" xfId="0" applyAlignment="1" applyBorder="1" applyFill="1" applyFont="1">
      <alignment horizontal="center" vertical="center"/>
    </xf>
    <xf borderId="26" fillId="6" fontId="119" numFmtId="0" xfId="0" applyAlignment="1" applyBorder="1" applyFont="1">
      <alignment horizontal="center" shrinkToFit="0" vertical="center" wrapText="1"/>
    </xf>
    <xf borderId="23" fillId="6" fontId="120" numFmtId="0" xfId="0" applyAlignment="1" applyBorder="1" applyFont="1">
      <alignment horizontal="center" shrinkToFit="0" vertical="center" wrapText="1"/>
    </xf>
    <xf borderId="30" fillId="8" fontId="121" numFmtId="0" xfId="0" applyAlignment="1" applyBorder="1" applyFont="1">
      <alignment horizontal="center" vertical="center"/>
    </xf>
    <xf borderId="30" fillId="6" fontId="119" numFmtId="0" xfId="0" applyAlignment="1" applyBorder="1" applyFont="1">
      <alignment horizontal="center" shrinkToFit="0" vertical="center" wrapText="1"/>
    </xf>
    <xf borderId="30" fillId="6" fontId="81" numFmtId="0" xfId="0" applyAlignment="1" applyBorder="1" applyFont="1">
      <alignment horizontal="center" vertical="center"/>
    </xf>
    <xf borderId="30" fillId="6" fontId="82" numFmtId="0" xfId="0" applyAlignment="1" applyBorder="1" applyFont="1">
      <alignment horizontal="center" vertical="center"/>
    </xf>
    <xf quotePrefix="1" borderId="30" fillId="6" fontId="83" numFmtId="0" xfId="0" applyAlignment="1" applyBorder="1" applyFont="1">
      <alignment horizontal="center" vertical="center"/>
    </xf>
    <xf borderId="30" fillId="10" fontId="84" numFmtId="2" xfId="0" applyAlignment="1" applyBorder="1" applyFont="1" applyNumberFormat="1">
      <alignment horizontal="center" vertical="center"/>
    </xf>
    <xf borderId="30" fillId="8" fontId="85" numFmtId="4" xfId="0" applyAlignment="1" applyBorder="1" applyFont="1" applyNumberFormat="1">
      <alignment horizontal="right" vertical="center"/>
    </xf>
    <xf borderId="30" fillId="6" fontId="85" numFmtId="2" xfId="0" applyAlignment="1" applyBorder="1" applyFont="1" applyNumberFormat="1">
      <alignment horizontal="right" vertical="center"/>
    </xf>
    <xf borderId="23" fillId="8" fontId="121" numFmtId="0" xfId="0" applyAlignment="1" applyBorder="1" applyFont="1">
      <alignment horizontal="center" vertical="center"/>
    </xf>
    <xf borderId="23" fillId="6" fontId="119" numFmtId="0" xfId="0" applyAlignment="1" applyBorder="1" applyFont="1">
      <alignment horizontal="center" shrinkToFit="0" vertical="center" wrapText="1"/>
    </xf>
    <xf quotePrefix="1" borderId="23" fillId="6" fontId="83" numFmtId="0" xfId="0" applyAlignment="1" applyBorder="1" applyFont="1">
      <alignment horizontal="center" vertical="center"/>
    </xf>
    <xf borderId="9" fillId="8" fontId="121" numFmtId="0" xfId="0" applyAlignment="1" applyBorder="1" applyFont="1">
      <alignment horizontal="center" vertical="center"/>
    </xf>
    <xf borderId="9" fillId="6" fontId="119" numFmtId="0" xfId="0" applyAlignment="1" applyBorder="1" applyFont="1">
      <alignment horizontal="center" shrinkToFit="0" vertical="center" wrapText="1"/>
    </xf>
    <xf quotePrefix="1" borderId="9" fillId="6" fontId="83" numFmtId="0" xfId="0" applyAlignment="1" applyBorder="1" applyFont="1">
      <alignment horizontal="center" vertical="center"/>
    </xf>
    <xf borderId="26" fillId="6" fontId="122" numFmtId="0" xfId="0" applyAlignment="1" applyBorder="1" applyFont="1">
      <alignment horizontal="center" shrinkToFit="0" vertical="center" wrapText="1"/>
    </xf>
    <xf quotePrefix="1" borderId="26" fillId="6" fontId="103" numFmtId="0" xfId="0" applyAlignment="1" applyBorder="1" applyFont="1">
      <alignment horizontal="center" vertical="center"/>
    </xf>
    <xf borderId="26" fillId="8" fontId="115" numFmtId="49" xfId="0" applyAlignment="1" applyBorder="1" applyFont="1" applyNumberFormat="1">
      <alignment horizontal="center" vertical="center"/>
    </xf>
    <xf borderId="26" fillId="6" fontId="103" numFmtId="49" xfId="0" applyAlignment="1" applyBorder="1" applyFont="1" applyNumberFormat="1">
      <alignment horizontal="center" vertical="center"/>
    </xf>
    <xf borderId="26" fillId="6" fontId="123" numFmtId="0" xfId="0" applyAlignment="1" applyBorder="1" applyFont="1">
      <alignment horizontal="center" vertical="center"/>
    </xf>
    <xf borderId="26" fillId="6" fontId="124" numFmtId="0" xfId="0" applyAlignment="1" applyBorder="1" applyFont="1">
      <alignment horizontal="center" vertical="center"/>
    </xf>
    <xf borderId="26" fillId="10" fontId="113" numFmtId="2" xfId="0" applyAlignment="1" applyBorder="1" applyFont="1" applyNumberFormat="1">
      <alignment horizontal="center" vertical="center"/>
    </xf>
    <xf borderId="9" fillId="8" fontId="115" numFmtId="49" xfId="0" applyAlignment="1" applyBorder="1" applyFont="1" applyNumberFormat="1">
      <alignment horizontal="center" vertical="center"/>
    </xf>
    <xf borderId="9" fillId="6" fontId="125" numFmtId="0" xfId="0" applyAlignment="1" applyBorder="1" applyFont="1">
      <alignment horizontal="center" shrinkToFit="0" vertical="center" wrapText="1"/>
    </xf>
    <xf borderId="9" fillId="6" fontId="103" numFmtId="49" xfId="0" applyAlignment="1" applyBorder="1" applyFont="1" applyNumberFormat="1">
      <alignment horizontal="center" vertical="center"/>
    </xf>
    <xf borderId="9" fillId="6" fontId="123" numFmtId="0" xfId="0" applyAlignment="1" applyBorder="1" applyFont="1">
      <alignment horizontal="center" vertical="center"/>
    </xf>
    <xf borderId="9" fillId="6" fontId="124" numFmtId="0" xfId="0" applyAlignment="1" applyBorder="1" applyFont="1">
      <alignment horizontal="center" vertical="center"/>
    </xf>
    <xf borderId="23" fillId="8" fontId="115" numFmtId="49" xfId="0" applyAlignment="1" applyBorder="1" applyFont="1" applyNumberFormat="1">
      <alignment horizontal="center" vertical="center"/>
    </xf>
    <xf borderId="23" fillId="6" fontId="125" numFmtId="0" xfId="0" applyAlignment="1" applyBorder="1" applyFont="1">
      <alignment horizontal="center" shrinkToFit="0" vertical="top" wrapText="1"/>
    </xf>
    <xf borderId="23" fillId="6" fontId="103" numFmtId="49" xfId="0" applyAlignment="1" applyBorder="1" applyFont="1" applyNumberFormat="1">
      <alignment horizontal="center" vertical="center"/>
    </xf>
    <xf borderId="23" fillId="6" fontId="123" numFmtId="0" xfId="0" applyAlignment="1" applyBorder="1" applyFont="1">
      <alignment horizontal="center" vertical="center"/>
    </xf>
    <xf borderId="23" fillId="6" fontId="124" numFmtId="0" xfId="0" applyAlignment="1" applyBorder="1" applyFont="1">
      <alignment horizontal="center" vertical="center"/>
    </xf>
    <xf borderId="23" fillId="10" fontId="113" numFmtId="2" xfId="0" applyAlignment="1" applyBorder="1" applyFont="1" applyNumberFormat="1">
      <alignment horizontal="center" vertical="center"/>
    </xf>
    <xf borderId="9" fillId="6" fontId="122" numFmtId="0" xfId="0" applyAlignment="1" applyBorder="1" applyFont="1">
      <alignment horizontal="center" shrinkToFit="0" vertical="center" wrapText="1"/>
    </xf>
    <xf borderId="23" fillId="6" fontId="125" numFmtId="0" xfId="0" applyAlignment="1" applyBorder="1" applyFont="1">
      <alignment horizontal="center" shrinkToFit="0" vertical="center" wrapText="1"/>
    </xf>
    <xf borderId="26" fillId="6" fontId="119" numFmtId="0" xfId="0" applyAlignment="1" applyBorder="1" applyFont="1">
      <alignment horizontal="center" vertical="center"/>
    </xf>
    <xf borderId="9" fillId="6" fontId="126" numFmtId="0" xfId="0" applyAlignment="1" applyBorder="1" applyFont="1">
      <alignment horizontal="center" vertical="top"/>
    </xf>
    <xf borderId="23" fillId="6" fontId="119" numFmtId="0" xfId="0" applyAlignment="1" applyBorder="1" applyFont="1">
      <alignment horizontal="center" vertical="center"/>
    </xf>
    <xf borderId="26" fillId="6" fontId="112" numFmtId="0" xfId="0" applyAlignment="1" applyBorder="1" applyFont="1">
      <alignment horizontal="center" vertical="center"/>
    </xf>
    <xf borderId="23" fillId="6" fontId="112" numFmtId="0" xfId="0" applyAlignment="1" applyBorder="1" applyFont="1">
      <alignment horizontal="center" vertical="center"/>
    </xf>
    <xf borderId="9" fillId="6" fontId="119" numFmtId="0" xfId="0" applyAlignment="1" applyBorder="1" applyFont="1">
      <alignment horizontal="center" vertical="center"/>
    </xf>
    <xf borderId="9" fillId="4" fontId="60" numFmtId="0" xfId="0" applyAlignment="1" applyBorder="1" applyFont="1">
      <alignment vertical="top"/>
    </xf>
    <xf borderId="26" fillId="4" fontId="119" numFmtId="0" xfId="0" applyAlignment="1" applyBorder="1" applyFont="1">
      <alignment horizontal="center" vertical="center"/>
    </xf>
    <xf borderId="26" fillId="4" fontId="81" numFmtId="0" xfId="0" applyAlignment="1" applyBorder="1" applyFont="1">
      <alignment horizontal="center" vertical="center"/>
    </xf>
    <xf borderId="23" fillId="4" fontId="119" numFmtId="0" xfId="0" applyAlignment="1" applyBorder="1" applyFont="1">
      <alignment horizontal="center" vertical="center"/>
    </xf>
    <xf borderId="23" fillId="4" fontId="81" numFmtId="0" xfId="0" applyAlignment="1" applyBorder="1" applyFont="1">
      <alignment horizontal="center" vertical="center"/>
    </xf>
    <xf borderId="26" fillId="4" fontId="127" numFmtId="0" xfId="0" applyAlignment="1" applyBorder="1" applyFont="1">
      <alignment horizontal="center" vertical="center"/>
    </xf>
    <xf borderId="23" fillId="4" fontId="127" numFmtId="0" xfId="0" applyAlignment="1" applyBorder="1" applyFont="1">
      <alignment horizontal="center" vertical="center"/>
    </xf>
    <xf borderId="9" fillId="4" fontId="127" numFmtId="0" xfId="0" applyAlignment="1" applyBorder="1" applyFont="1">
      <alignment horizontal="center" vertical="center"/>
    </xf>
    <xf borderId="9" fillId="4" fontId="81" numFmtId="0" xfId="0" applyAlignment="1" applyBorder="1" applyFont="1">
      <alignment horizontal="center" vertical="center"/>
    </xf>
    <xf borderId="23" fillId="4" fontId="60" numFmtId="0" xfId="0" applyAlignment="1" applyBorder="1" applyFont="1">
      <alignment vertical="top"/>
    </xf>
    <xf borderId="26" fillId="6" fontId="127" numFmtId="0" xfId="0" applyAlignment="1" applyBorder="1" applyFont="1">
      <alignment horizontal="center" shrinkToFit="0" vertical="center" wrapText="1"/>
    </xf>
    <xf borderId="23" fillId="6" fontId="128" numFmtId="0" xfId="0" applyAlignment="1" applyBorder="1" applyFont="1">
      <alignment horizontal="center" shrinkToFit="0" vertical="center" wrapText="1"/>
    </xf>
    <xf borderId="9" fillId="6" fontId="127" numFmtId="0" xfId="0" applyAlignment="1" applyBorder="1" applyFont="1">
      <alignment horizontal="center" shrinkToFit="0" vertical="center" wrapText="1"/>
    </xf>
    <xf borderId="23" fillId="6" fontId="128" numFmtId="0" xfId="0" applyAlignment="1" applyBorder="1" applyFont="1">
      <alignment horizontal="center" shrinkToFit="0" vertical="top" wrapText="1"/>
    </xf>
    <xf borderId="28" fillId="13" fontId="42" numFmtId="0" xfId="0" applyAlignment="1" applyBorder="1" applyFill="1" applyFont="1">
      <alignment horizontal="center" vertical="center"/>
    </xf>
    <xf borderId="9" fillId="6" fontId="129" numFmtId="0" xfId="0" applyAlignment="1" applyBorder="1" applyFont="1">
      <alignment horizontal="center" vertical="top"/>
    </xf>
    <xf borderId="0" fillId="0" fontId="38" numFmtId="0" xfId="0" applyAlignment="1" applyFont="1">
      <alignment vertical="top"/>
    </xf>
    <xf borderId="9" fillId="6" fontId="117" numFmtId="0" xfId="0" applyAlignment="1" applyBorder="1" applyFont="1">
      <alignment horizontal="center" vertical="top"/>
    </xf>
    <xf borderId="9" fillId="4" fontId="38" numFmtId="0" xfId="0" applyAlignment="1" applyBorder="1" applyFont="1">
      <alignment vertical="top"/>
    </xf>
    <xf borderId="26" fillId="6" fontId="130" numFmtId="0" xfId="0" applyAlignment="1" applyBorder="1" applyFont="1">
      <alignment horizontal="center" vertical="center"/>
    </xf>
    <xf borderId="26" fillId="6" fontId="131" numFmtId="0" xfId="0" applyAlignment="1" applyBorder="1" applyFont="1">
      <alignment horizontal="center" vertical="center"/>
    </xf>
    <xf borderId="26" fillId="6" fontId="132" numFmtId="0" xfId="0" applyAlignment="1" applyBorder="1" applyFont="1">
      <alignment horizontal="center" vertical="center"/>
    </xf>
    <xf borderId="26" fillId="10" fontId="133" numFmtId="2" xfId="0" applyAlignment="1" applyBorder="1" applyFont="1" applyNumberFormat="1">
      <alignment horizontal="center" vertical="center"/>
    </xf>
    <xf borderId="9" fillId="8" fontId="134" numFmtId="4" xfId="0" applyAlignment="1" applyBorder="1" applyFont="1" applyNumberFormat="1">
      <alignment horizontal="right" vertical="center"/>
    </xf>
    <xf borderId="9" fillId="6" fontId="134" numFmtId="2" xfId="0" applyAlignment="1" applyBorder="1" applyFont="1" applyNumberFormat="1">
      <alignment horizontal="right" vertical="center"/>
    </xf>
    <xf borderId="9" fillId="6" fontId="135" numFmtId="4" xfId="0" applyAlignment="1" applyBorder="1" applyFont="1" applyNumberFormat="1">
      <alignment horizontal="center" vertical="center"/>
    </xf>
    <xf borderId="9" fillId="6" fontId="126" numFmtId="0" xfId="0" applyAlignment="1" applyBorder="1" applyFont="1">
      <alignment horizontal="center" vertical="center"/>
    </xf>
    <xf borderId="23" fillId="6" fontId="49" numFmtId="0" xfId="0" applyAlignment="1" applyBorder="1" applyFont="1">
      <alignment horizontal="center" shrinkToFit="0" vertical="center" wrapText="1"/>
    </xf>
    <xf borderId="23" fillId="6" fontId="130" numFmtId="0" xfId="0" applyAlignment="1" applyBorder="1" applyFont="1">
      <alignment horizontal="center" vertical="center"/>
    </xf>
    <xf borderId="23" fillId="6" fontId="131" numFmtId="0" xfId="0" applyAlignment="1" applyBorder="1" applyFont="1">
      <alignment horizontal="center" vertical="center"/>
    </xf>
    <xf borderId="23" fillId="6" fontId="132" numFmtId="0" xfId="0" applyAlignment="1" applyBorder="1" applyFont="1">
      <alignment horizontal="center" vertical="center"/>
    </xf>
    <xf borderId="23" fillId="10" fontId="133" numFmtId="2" xfId="0" applyAlignment="1" applyBorder="1" applyFont="1" applyNumberFormat="1">
      <alignment horizontal="center" vertical="center"/>
    </xf>
    <xf borderId="23" fillId="8" fontId="134" numFmtId="4" xfId="0" applyAlignment="1" applyBorder="1" applyFont="1" applyNumberFormat="1">
      <alignment horizontal="right" vertical="center"/>
    </xf>
    <xf borderId="23" fillId="6" fontId="134" numFmtId="2" xfId="0" applyAlignment="1" applyBorder="1" applyFont="1" applyNumberFormat="1">
      <alignment horizontal="right" vertical="center"/>
    </xf>
    <xf borderId="9" fillId="6" fontId="130" numFmtId="0" xfId="0" applyAlignment="1" applyBorder="1" applyFont="1">
      <alignment horizontal="center" vertical="center"/>
    </xf>
    <xf borderId="9" fillId="6" fontId="131" numFmtId="0" xfId="0" applyAlignment="1" applyBorder="1" applyFont="1">
      <alignment horizontal="center" vertical="center"/>
    </xf>
    <xf borderId="9" fillId="6" fontId="132" numFmtId="0" xfId="0" applyAlignment="1" applyBorder="1" applyFont="1">
      <alignment horizontal="center" vertical="center"/>
    </xf>
    <xf borderId="9" fillId="6" fontId="136" numFmtId="0" xfId="0" applyAlignment="1" applyBorder="1" applyFont="1">
      <alignment horizontal="center" vertical="center"/>
    </xf>
    <xf borderId="9" fillId="6" fontId="137" numFmtId="0" xfId="0" applyAlignment="1" applyBorder="1" applyFont="1">
      <alignment horizontal="center" vertical="center"/>
    </xf>
    <xf borderId="9" fillId="6" fontId="138" numFmtId="0" xfId="0" applyAlignment="1" applyBorder="1" applyFont="1">
      <alignment horizontal="center" vertical="center"/>
    </xf>
    <xf borderId="26" fillId="10" fontId="139" numFmtId="2" xfId="0" applyAlignment="1" applyBorder="1" applyFont="1" applyNumberFormat="1">
      <alignment horizontal="center" vertical="center"/>
    </xf>
    <xf borderId="9" fillId="8" fontId="140" numFmtId="4" xfId="0" applyAlignment="1" applyBorder="1" applyFont="1" applyNumberFormat="1">
      <alignment horizontal="right" vertical="center"/>
    </xf>
    <xf borderId="9" fillId="6" fontId="140" numFmtId="2" xfId="0" applyAlignment="1" applyBorder="1" applyFont="1" applyNumberFormat="1">
      <alignment horizontal="right" vertical="center"/>
    </xf>
    <xf borderId="23" fillId="6" fontId="136" numFmtId="0" xfId="0" applyAlignment="1" applyBorder="1" applyFont="1">
      <alignment horizontal="center" vertical="center"/>
    </xf>
    <xf borderId="23" fillId="6" fontId="137" numFmtId="0" xfId="0" applyAlignment="1" applyBorder="1" applyFont="1">
      <alignment horizontal="center" vertical="center"/>
    </xf>
    <xf borderId="23" fillId="6" fontId="138" numFmtId="0" xfId="0" applyAlignment="1" applyBorder="1" applyFont="1">
      <alignment horizontal="center" vertical="center"/>
    </xf>
    <xf borderId="23" fillId="10" fontId="139" numFmtId="2" xfId="0" applyAlignment="1" applyBorder="1" applyFont="1" applyNumberFormat="1">
      <alignment horizontal="center" vertical="center"/>
    </xf>
    <xf borderId="23" fillId="8" fontId="140" numFmtId="4" xfId="0" applyAlignment="1" applyBorder="1" applyFont="1" applyNumberFormat="1">
      <alignment horizontal="right" vertical="center"/>
    </xf>
    <xf borderId="23" fillId="6" fontId="140" numFmtId="2" xfId="0" applyAlignment="1" applyBorder="1" applyFont="1" applyNumberFormat="1">
      <alignment horizontal="right" vertical="center"/>
    </xf>
    <xf borderId="9" fillId="6" fontId="141" numFmtId="4" xfId="0" applyAlignment="1" applyBorder="1" applyFont="1" applyNumberFormat="1">
      <alignment horizontal="right" vertical="center"/>
    </xf>
    <xf borderId="28" fillId="14" fontId="142" numFmtId="0" xfId="0" applyAlignment="1" applyBorder="1" applyFill="1" applyFont="1">
      <alignment horizontal="center" vertical="center"/>
    </xf>
    <xf borderId="9" fillId="6" fontId="143" numFmtId="0" xfId="0" applyAlignment="1" applyBorder="1" applyFont="1">
      <alignment vertical="top"/>
    </xf>
    <xf borderId="21" fillId="6" fontId="143" numFmtId="0" xfId="0" applyAlignment="1" applyBorder="1" applyFont="1">
      <alignment vertical="top"/>
    </xf>
    <xf borderId="22" fillId="6" fontId="143" numFmtId="0" xfId="0" applyAlignment="1" applyBorder="1" applyFont="1">
      <alignment vertical="top"/>
    </xf>
    <xf borderId="24" fillId="8" fontId="144" numFmtId="0" xfId="0" applyAlignment="1" applyBorder="1" applyFont="1">
      <alignment horizontal="center" shrinkToFit="0" vertical="center" wrapText="1"/>
    </xf>
    <xf borderId="30" fillId="6" fontId="145" numFmtId="0" xfId="0" applyAlignment="1" applyBorder="1" applyFont="1">
      <alignment horizontal="center" shrinkToFit="0" vertical="center" wrapText="1"/>
    </xf>
    <xf borderId="30" fillId="6" fontId="112" numFmtId="0" xfId="0" applyAlignment="1" applyBorder="1" applyFont="1">
      <alignment horizontal="center" vertical="center"/>
    </xf>
    <xf borderId="30" fillId="10" fontId="113" numFmtId="2" xfId="0" applyAlignment="1" applyBorder="1" applyFont="1" applyNumberFormat="1">
      <alignment horizontal="center" vertical="center"/>
    </xf>
    <xf borderId="30" fillId="8" fontId="141" numFmtId="4" xfId="0" applyAlignment="1" applyBorder="1" applyFont="1" applyNumberFormat="1">
      <alignment horizontal="right" vertical="center"/>
    </xf>
    <xf borderId="30" fillId="6" fontId="141" numFmtId="2" xfId="0" applyAlignment="1" applyBorder="1" applyFont="1" applyNumberFormat="1">
      <alignment horizontal="right" vertical="center"/>
    </xf>
    <xf borderId="23" fillId="6" fontId="145" numFmtId="0" xfId="0" applyAlignment="1" applyBorder="1" applyFont="1">
      <alignment horizontal="center" shrinkToFit="0" vertical="center" wrapText="1"/>
    </xf>
    <xf borderId="23" fillId="8" fontId="141" numFmtId="4" xfId="0" applyAlignment="1" applyBorder="1" applyFont="1" applyNumberFormat="1">
      <alignment horizontal="right" vertical="center"/>
    </xf>
    <xf borderId="23" fillId="6" fontId="141" numFmtId="2" xfId="0" applyAlignment="1" applyBorder="1" applyFont="1" applyNumberFormat="1">
      <alignment horizontal="right" vertical="center"/>
    </xf>
    <xf borderId="24" fillId="14" fontId="142" numFmtId="0" xfId="0" applyAlignment="1" applyBorder="1" applyFont="1">
      <alignment horizontal="center" vertical="center"/>
    </xf>
    <xf borderId="0" fillId="0" fontId="146" numFmtId="0" xfId="0" applyAlignment="1" applyFont="1">
      <alignment horizontal="center" vertical="center"/>
    </xf>
    <xf borderId="28" fillId="8" fontId="111" numFmtId="0" xfId="0" applyAlignment="1" applyBorder="1" applyFont="1">
      <alignment horizontal="center" shrinkToFit="0" vertical="center" wrapText="1"/>
    </xf>
    <xf borderId="9" fillId="6" fontId="102" numFmtId="0" xfId="0" applyAlignment="1" applyBorder="1" applyFont="1">
      <alignment horizontal="right" vertical="top"/>
    </xf>
    <xf borderId="31" fillId="8" fontId="115" numFmtId="0" xfId="0" applyAlignment="1" applyBorder="1" applyFont="1">
      <alignment horizontal="center" vertical="center"/>
    </xf>
    <xf borderId="31" fillId="6" fontId="49" numFmtId="0" xfId="0" applyAlignment="1" applyBorder="1" applyFont="1">
      <alignment horizontal="center" shrinkToFit="0" vertical="center" wrapText="1"/>
    </xf>
    <xf borderId="26" fillId="8" fontId="141" numFmtId="4" xfId="0" applyAlignment="1" applyBorder="1" applyFont="1" applyNumberFormat="1">
      <alignment horizontal="right" vertical="center"/>
    </xf>
    <xf borderId="26" fillId="6" fontId="141" numFmtId="2" xfId="0" applyAlignment="1" applyBorder="1" applyFont="1" applyNumberFormat="1">
      <alignment horizontal="right" vertical="center"/>
    </xf>
    <xf borderId="32" fillId="0" fontId="9" numFmtId="0" xfId="0" applyBorder="1" applyFont="1"/>
    <xf borderId="23" fillId="6" fontId="147" numFmtId="0" xfId="0" applyAlignment="1" applyBorder="1" applyFont="1">
      <alignment horizontal="center" vertical="center"/>
    </xf>
    <xf borderId="23" fillId="6" fontId="148" numFmtId="0" xfId="0" applyAlignment="1" applyBorder="1" applyFont="1">
      <alignment horizontal="center" vertical="center"/>
    </xf>
    <xf borderId="23" fillId="10" fontId="149" numFmtId="2" xfId="0" applyAlignment="1" applyBorder="1" applyFont="1" applyNumberFormat="1">
      <alignment horizontal="center" vertical="center"/>
    </xf>
    <xf borderId="23" fillId="8" fontId="70" numFmtId="4" xfId="0" applyAlignment="1" applyBorder="1" applyFont="1" applyNumberFormat="1">
      <alignment horizontal="center" vertical="center"/>
    </xf>
    <xf borderId="23" fillId="4" fontId="70" numFmtId="2" xfId="0" applyAlignment="1" applyBorder="1" applyFont="1" applyNumberFormat="1">
      <alignment horizontal="center" vertical="center"/>
    </xf>
    <xf borderId="9" fillId="4" fontId="70" numFmtId="4" xfId="0" applyAlignment="1" applyBorder="1" applyFont="1" applyNumberFormat="1">
      <alignment horizontal="center" vertical="center"/>
    </xf>
    <xf borderId="31" fillId="6" fontId="81" numFmtId="0" xfId="0" applyAlignment="1" applyBorder="1" applyFont="1">
      <alignment horizontal="center" vertical="center"/>
    </xf>
    <xf borderId="31" fillId="6" fontId="82" numFmtId="0" xfId="0" applyAlignment="1" applyBorder="1" applyFont="1">
      <alignment horizontal="center" vertical="center"/>
    </xf>
    <xf borderId="31" fillId="6" fontId="112" numFmtId="0" xfId="0" applyAlignment="1" applyBorder="1" applyFont="1">
      <alignment horizontal="center" vertical="center"/>
    </xf>
    <xf borderId="31" fillId="10" fontId="113" numFmtId="2" xfId="0" applyAlignment="1" applyBorder="1" applyFont="1" applyNumberFormat="1">
      <alignment horizontal="center" vertical="center"/>
    </xf>
    <xf borderId="31" fillId="8" fontId="141" numFmtId="4" xfId="0" applyAlignment="1" applyBorder="1" applyFont="1" applyNumberFormat="1">
      <alignment horizontal="right" vertical="center"/>
    </xf>
    <xf borderId="31" fillId="6" fontId="141" numFmtId="2" xfId="0" applyAlignment="1" applyBorder="1" applyFont="1" applyNumberFormat="1">
      <alignment horizontal="right" vertical="center"/>
    </xf>
    <xf borderId="33" fillId="6" fontId="67" numFmtId="4" xfId="0" applyAlignment="1" applyBorder="1" applyFont="1" applyNumberFormat="1">
      <alignment horizontal="center" vertical="center"/>
    </xf>
    <xf borderId="34" fillId="0" fontId="9" numFmtId="0" xfId="0" applyBorder="1" applyFont="1"/>
    <xf borderId="33" fillId="8" fontId="115" numFmtId="0" xfId="0" applyAlignment="1" applyBorder="1" applyFont="1">
      <alignment horizontal="center" vertical="center"/>
    </xf>
    <xf borderId="33" fillId="6" fontId="49" numFmtId="0" xfId="0" applyAlignment="1" applyBorder="1" applyFont="1">
      <alignment horizontal="center" shrinkToFit="0" vertical="center" wrapText="1"/>
    </xf>
    <xf borderId="33" fillId="6" fontId="81" numFmtId="0" xfId="0" applyAlignment="1" applyBorder="1" applyFont="1">
      <alignment horizontal="center" vertical="center"/>
    </xf>
    <xf borderId="33" fillId="6" fontId="82" numFmtId="0" xfId="0" applyAlignment="1" applyBorder="1" applyFont="1">
      <alignment horizontal="center" vertical="center"/>
    </xf>
    <xf borderId="33" fillId="6" fontId="112" numFmtId="0" xfId="0" applyAlignment="1" applyBorder="1" applyFont="1">
      <alignment horizontal="center" vertical="center"/>
    </xf>
    <xf borderId="33" fillId="8" fontId="141" numFmtId="4" xfId="0" applyAlignment="1" applyBorder="1" applyFont="1" applyNumberFormat="1">
      <alignment horizontal="right" vertical="center"/>
    </xf>
    <xf borderId="33" fillId="6" fontId="141" numFmtId="2" xfId="0" applyAlignment="1" applyBorder="1" applyFont="1" applyNumberFormat="1">
      <alignment horizontal="right" vertical="center"/>
    </xf>
    <xf borderId="31" fillId="6" fontId="150" numFmtId="0" xfId="0" applyAlignment="1" applyBorder="1" applyFont="1">
      <alignment horizontal="center" vertical="center"/>
    </xf>
    <xf borderId="31" fillId="6" fontId="151" numFmtId="0" xfId="0" applyAlignment="1" applyBorder="1" applyFont="1">
      <alignment horizontal="center" vertical="center"/>
    </xf>
    <xf borderId="31" fillId="8" fontId="53" numFmtId="4" xfId="0" applyAlignment="1" applyBorder="1" applyFont="1" applyNumberFormat="1">
      <alignment horizontal="right" vertical="center"/>
    </xf>
    <xf borderId="31" fillId="6" fontId="85" numFmtId="2" xfId="0" applyAlignment="1" applyBorder="1" applyFont="1" applyNumberFormat="1">
      <alignment horizontal="right" vertical="center"/>
    </xf>
    <xf borderId="33" fillId="6" fontId="79" numFmtId="0" xfId="0" applyAlignment="1" applyBorder="1" applyFont="1">
      <alignment horizontal="center" vertical="center"/>
    </xf>
    <xf borderId="33" fillId="6" fontId="94" numFmtId="0" xfId="0" applyAlignment="1" applyBorder="1" applyFont="1">
      <alignment horizontal="center" vertical="center"/>
    </xf>
    <xf borderId="31" fillId="6" fontId="152" numFmtId="2" xfId="0" applyAlignment="1" applyBorder="1" applyFont="1" applyNumberFormat="1">
      <alignment horizontal="right" vertical="center"/>
    </xf>
    <xf borderId="31" fillId="6" fontId="124" numFmtId="0" xfId="0" applyAlignment="1" applyBorder="1" applyFont="1">
      <alignment horizontal="center" vertical="center"/>
    </xf>
    <xf borderId="33" fillId="6" fontId="150" numFmtId="0" xfId="0" applyAlignment="1" applyBorder="1" applyFont="1">
      <alignment horizontal="center" vertical="center"/>
    </xf>
    <xf borderId="33" fillId="6" fontId="151" numFmtId="0" xfId="0" applyAlignment="1" applyBorder="1" applyFont="1">
      <alignment horizontal="center" vertical="center"/>
    </xf>
    <xf borderId="33" fillId="6" fontId="124" numFmtId="0" xfId="0" applyAlignment="1" applyBorder="1" applyFont="1">
      <alignment horizontal="center" vertical="center"/>
    </xf>
    <xf borderId="33" fillId="8" fontId="53" numFmtId="4" xfId="0" applyAlignment="1" applyBorder="1" applyFont="1" applyNumberFormat="1">
      <alignment horizontal="right" vertical="center"/>
    </xf>
    <xf borderId="33" fillId="6" fontId="152" numFmtId="2" xfId="0" applyAlignment="1" applyBorder="1" applyFont="1" applyNumberFormat="1">
      <alignment horizontal="right" vertical="center"/>
    </xf>
    <xf borderId="9" fillId="6" fontId="152" numFmtId="4" xfId="0" applyAlignment="1" applyBorder="1" applyFont="1" applyNumberFormat="1">
      <alignment horizontal="right" vertical="center"/>
    </xf>
    <xf borderId="31" fillId="6" fontId="86" numFmtId="0" xfId="0" applyAlignment="1" applyBorder="1" applyFont="1">
      <alignment horizontal="center" shrinkToFit="0" vertical="center" wrapText="1"/>
    </xf>
    <xf borderId="33" fillId="6" fontId="86" numFmtId="0" xfId="0" applyAlignment="1" applyBorder="1" applyFont="1">
      <alignment horizontal="center" shrinkToFit="0" vertical="center" wrapText="1"/>
    </xf>
    <xf borderId="31" fillId="6" fontId="122" numFmtId="0" xfId="0" applyAlignment="1" applyBorder="1" applyFont="1">
      <alignment horizontal="center" shrinkToFit="0" vertical="center" wrapText="1"/>
    </xf>
    <xf borderId="33" fillId="6" fontId="122" numFmtId="0" xfId="0" applyAlignment="1" applyBorder="1" applyFont="1">
      <alignment horizontal="center" shrinkToFit="0" vertical="center" wrapText="1"/>
    </xf>
    <xf borderId="33" fillId="6" fontId="110" numFmtId="0" xfId="0" applyAlignment="1" applyBorder="1" applyFont="1">
      <alignment horizontal="center" vertical="center"/>
    </xf>
    <xf borderId="33" fillId="6" fontId="111" numFmtId="0" xfId="0" applyAlignment="1" applyBorder="1" applyFont="1">
      <alignment horizontal="center" vertical="center"/>
    </xf>
    <xf borderId="33" fillId="6" fontId="85" numFmtId="2" xfId="0" applyAlignment="1" applyBorder="1" applyFont="1" applyNumberFormat="1">
      <alignment horizontal="right" vertical="center"/>
    </xf>
    <xf borderId="31" fillId="6" fontId="153" numFmtId="0" xfId="0" applyAlignment="1" applyBorder="1" applyFont="1">
      <alignment horizontal="center" vertical="center"/>
    </xf>
    <xf borderId="31" fillId="6" fontId="90" numFmtId="0" xfId="0" applyAlignment="1" applyBorder="1" applyFont="1">
      <alignment horizontal="center" vertical="center"/>
    </xf>
    <xf borderId="31" fillId="6" fontId="89" numFmtId="0" xfId="0" applyAlignment="1" applyBorder="1" applyFont="1">
      <alignment horizontal="center" vertical="center"/>
    </xf>
    <xf borderId="31" fillId="6" fontId="93" numFmtId="2" xfId="0" applyAlignment="1" applyBorder="1" applyFont="1" applyNumberFormat="1">
      <alignment horizontal="right" vertical="center"/>
    </xf>
    <xf borderId="23" fillId="6" fontId="154" numFmtId="0" xfId="0" applyAlignment="1" applyBorder="1" applyFont="1">
      <alignment horizontal="center" shrinkToFit="0" vertical="center" wrapText="1"/>
    </xf>
    <xf borderId="33" fillId="6" fontId="55" numFmtId="0" xfId="0" applyAlignment="1" applyBorder="1" applyFont="1">
      <alignment horizontal="center" vertical="center"/>
    </xf>
    <xf borderId="31" fillId="6" fontId="91" numFmtId="0" xfId="0" applyAlignment="1" applyBorder="1" applyFont="1">
      <alignment horizontal="center" vertical="center"/>
    </xf>
    <xf borderId="33" fillId="6" fontId="117" numFmtId="0" xfId="0" applyAlignment="1" applyBorder="1" applyFont="1">
      <alignment horizontal="right" vertical="center"/>
    </xf>
    <xf borderId="33" fillId="6" fontId="153" numFmtId="0" xfId="0" applyAlignment="1" applyBorder="1" applyFont="1">
      <alignment horizontal="center" vertical="center"/>
    </xf>
    <xf borderId="33" fillId="6" fontId="90" numFmtId="0" xfId="0" applyAlignment="1" applyBorder="1" applyFont="1">
      <alignment horizontal="center" vertical="center"/>
    </xf>
    <xf borderId="33" fillId="6" fontId="91" numFmtId="0" xfId="0" applyAlignment="1" applyBorder="1" applyFont="1">
      <alignment horizontal="center" vertical="center"/>
    </xf>
    <xf borderId="33" fillId="6" fontId="93" numFmtId="2" xfId="0" applyAlignment="1" applyBorder="1" applyFont="1" applyNumberFormat="1">
      <alignment horizontal="right" vertical="center"/>
    </xf>
    <xf borderId="9" fillId="6" fontId="93" numFmtId="4" xfId="0" applyAlignment="1" applyBorder="1" applyFont="1" applyNumberFormat="1">
      <alignment horizontal="right" vertical="center"/>
    </xf>
    <xf borderId="31" fillId="6" fontId="75" numFmtId="0" xfId="0" applyAlignment="1" applyBorder="1" applyFont="1">
      <alignment horizontal="center" vertical="center"/>
    </xf>
    <xf borderId="31" fillId="6" fontId="63" numFmtId="0" xfId="0" applyAlignment="1" applyBorder="1" applyFont="1">
      <alignment horizontal="center" vertical="center"/>
    </xf>
    <xf borderId="33" fillId="6" fontId="75" numFmtId="0" xfId="0" applyAlignment="1" applyBorder="1" applyFont="1">
      <alignment horizontal="center" vertical="center"/>
    </xf>
    <xf borderId="33" fillId="6" fontId="63" numFmtId="0" xfId="0" applyAlignment="1" applyBorder="1" applyFont="1">
      <alignment horizontal="center" vertical="center"/>
    </xf>
    <xf borderId="0" fillId="0" fontId="146" numFmtId="0" xfId="0" applyAlignment="1" applyFont="1">
      <alignment horizontal="center" vertical="top"/>
    </xf>
    <xf borderId="30" fillId="8" fontId="155" numFmtId="0" xfId="0" applyAlignment="1" applyBorder="1" applyFont="1">
      <alignment horizontal="center" vertical="center"/>
    </xf>
    <xf borderId="30" fillId="6" fontId="86" numFmtId="0" xfId="0" applyAlignment="1" applyBorder="1" applyFont="1">
      <alignment horizontal="center" shrinkToFit="0" vertical="center" wrapText="1"/>
    </xf>
    <xf borderId="31" fillId="8" fontId="155" numFmtId="0" xfId="0" applyAlignment="1" applyBorder="1" applyFont="1">
      <alignment horizontal="center" vertical="center"/>
    </xf>
    <xf borderId="31" fillId="8" fontId="85" numFmtId="4" xfId="0" applyAlignment="1" applyBorder="1" applyFont="1" applyNumberFormat="1">
      <alignment horizontal="right" vertical="center"/>
    </xf>
    <xf borderId="33" fillId="8" fontId="155" numFmtId="0" xfId="0" applyAlignment="1" applyBorder="1" applyFont="1">
      <alignment horizontal="center" vertical="center"/>
    </xf>
    <xf borderId="33" fillId="8" fontId="85" numFmtId="4" xfId="0" applyAlignment="1" applyBorder="1" applyFont="1" applyNumberFormat="1">
      <alignment horizontal="right" vertical="center"/>
    </xf>
    <xf borderId="24" fillId="14" fontId="156" numFmtId="0" xfId="0" applyAlignment="1" applyBorder="1" applyFont="1">
      <alignment horizontal="center" vertical="center"/>
    </xf>
    <xf borderId="23" fillId="6" fontId="91" numFmtId="0" xfId="0" applyAlignment="1" applyBorder="1" applyFont="1">
      <alignment horizontal="center" vertical="center"/>
    </xf>
    <xf borderId="26" fillId="10" fontId="92" numFmtId="2" xfId="0" applyAlignment="1" applyBorder="1" applyFont="1" applyNumberFormat="1">
      <alignment horizontal="center" vertical="center"/>
    </xf>
    <xf borderId="9" fillId="6" fontId="157" numFmtId="0" xfId="0" applyAlignment="1" applyBorder="1" applyFont="1">
      <alignment horizontal="center" vertical="top"/>
    </xf>
    <xf borderId="31" fillId="10" fontId="92" numFmtId="2" xfId="0" applyAlignment="1" applyBorder="1" applyFont="1" applyNumberFormat="1">
      <alignment horizontal="center" vertical="center"/>
    </xf>
    <xf borderId="31" fillId="8" fontId="93" numFmtId="4" xfId="0" applyAlignment="1" applyBorder="1" applyFont="1" applyNumberFormat="1">
      <alignment horizontal="right" vertical="center"/>
    </xf>
    <xf borderId="23" fillId="6" fontId="158" numFmtId="0" xfId="0" applyAlignment="1" applyBorder="1" applyFont="1">
      <alignment horizontal="center" shrinkToFit="0" vertical="center" wrapText="1"/>
    </xf>
    <xf borderId="33" fillId="8" fontId="93" numFmtId="4" xfId="0" applyAlignment="1" applyBorder="1" applyFont="1" applyNumberFormat="1">
      <alignment horizontal="right" vertical="center"/>
    </xf>
    <xf borderId="10" fillId="14" fontId="142" numFmtId="0" xfId="0" applyAlignment="1" applyBorder="1" applyFont="1">
      <alignment horizontal="center" vertical="center"/>
    </xf>
    <xf borderId="9" fillId="14" fontId="142" numFmtId="0" xfId="0" applyAlignment="1" applyBorder="1" applyFont="1">
      <alignment horizontal="center" vertical="center"/>
    </xf>
    <xf borderId="28" fillId="8" fontId="159" numFmtId="0" xfId="0" applyAlignment="1" applyBorder="1" applyFont="1">
      <alignment horizontal="center" vertical="center"/>
    </xf>
    <xf borderId="26" fillId="6" fontId="20" numFmtId="0" xfId="0" applyAlignment="1" applyBorder="1" applyFont="1">
      <alignment horizontal="center" shrinkToFit="0" vertical="center" wrapText="1"/>
    </xf>
    <xf borderId="23" fillId="6" fontId="160" numFmtId="0" xfId="0" applyAlignment="1" applyBorder="1" applyFont="1">
      <alignment horizontal="center" shrinkToFit="0" vertical="center" wrapText="1"/>
    </xf>
    <xf borderId="9" fillId="6" fontId="161" numFmtId="0" xfId="0" applyAlignment="1" applyBorder="1" applyFont="1">
      <alignment horizontal="center" shrinkToFit="0" vertical="center" wrapText="1"/>
    </xf>
    <xf borderId="31" fillId="8" fontId="152" numFmtId="4" xfId="0" applyAlignment="1" applyBorder="1" applyFont="1" applyNumberFormat="1">
      <alignment horizontal="right" vertical="center"/>
    </xf>
    <xf borderId="9" fillId="6" fontId="20" numFmtId="0" xfId="0" applyAlignment="1" applyBorder="1" applyFont="1">
      <alignment horizontal="center" shrinkToFit="0" vertical="center" wrapText="1"/>
    </xf>
    <xf borderId="33" fillId="6" fontId="89" numFmtId="0" xfId="0" applyAlignment="1" applyBorder="1" applyFont="1">
      <alignment horizontal="center" vertical="center"/>
    </xf>
    <xf borderId="33" fillId="8" fontId="152" numFmtId="4" xfId="0" applyAlignment="1" applyBorder="1" applyFont="1" applyNumberFormat="1">
      <alignment horizontal="right" vertical="center"/>
    </xf>
    <xf borderId="35" fillId="0" fontId="160" numFmtId="0" xfId="0" applyAlignment="1" applyBorder="1" applyFont="1">
      <alignment horizontal="center" vertical="center"/>
    </xf>
    <xf borderId="10" fillId="6" fontId="111" numFmtId="0" xfId="0" applyAlignment="1" applyBorder="1" applyFont="1">
      <alignment horizontal="center" vertical="top"/>
    </xf>
    <xf borderId="9" fillId="6" fontId="111" numFmtId="0" xfId="0" applyAlignment="1" applyBorder="1" applyFont="1">
      <alignment horizontal="center" vertical="top"/>
    </xf>
    <xf borderId="9" fillId="6" fontId="38" numFmtId="0" xfId="0" applyAlignment="1" applyBorder="1" applyFont="1">
      <alignment vertical="center"/>
    </xf>
    <xf borderId="21" fillId="6" fontId="38" numFmtId="0" xfId="0" applyAlignment="1" applyBorder="1" applyFont="1">
      <alignment vertical="center"/>
    </xf>
    <xf borderId="22" fillId="6" fontId="38" numFmtId="0" xfId="0" applyAlignment="1" applyBorder="1" applyFont="1">
      <alignment vertical="center"/>
    </xf>
    <xf borderId="31" fillId="8" fontId="162" numFmtId="4" xfId="0" applyAlignment="1" applyBorder="1" applyFont="1" applyNumberFormat="1">
      <alignment horizontal="center" vertical="center"/>
    </xf>
    <xf borderId="31" fillId="6" fontId="162" numFmtId="2" xfId="0" applyAlignment="1" applyBorder="1" applyFont="1" applyNumberFormat="1">
      <alignment horizontal="center" vertical="center"/>
    </xf>
    <xf borderId="10" fillId="8" fontId="163" numFmtId="0" xfId="0" applyAlignment="1" applyBorder="1" applyFont="1">
      <alignment horizontal="center" vertical="center"/>
    </xf>
    <xf borderId="10" fillId="6" fontId="164" numFmtId="0" xfId="0" applyAlignment="1" applyBorder="1" applyFont="1">
      <alignment horizontal="center" vertical="top"/>
    </xf>
    <xf borderId="9" fillId="6" fontId="111" numFmtId="2" xfId="0" applyAlignment="1" applyBorder="1" applyFont="1" applyNumberFormat="1">
      <alignment horizontal="center" vertical="center"/>
    </xf>
    <xf borderId="36" fillId="15" fontId="42" numFmtId="0" xfId="0" applyAlignment="1" applyBorder="1" applyFill="1" applyFont="1">
      <alignment horizontal="center" vertical="center"/>
    </xf>
    <xf borderId="37" fillId="0" fontId="9" numFmtId="0" xfId="0" applyBorder="1" applyFont="1"/>
    <xf borderId="9" fillId="15" fontId="165" numFmtId="2" xfId="0" applyAlignment="1" applyBorder="1" applyFont="1" applyNumberFormat="1">
      <alignment horizontal="left" vertical="center"/>
    </xf>
    <xf borderId="38" fillId="0" fontId="9" numFmtId="0" xfId="0" applyBorder="1" applyFont="1"/>
    <xf borderId="35" fillId="0" fontId="9" numFmtId="0" xfId="0" applyBorder="1" applyFont="1"/>
    <xf borderId="23" fillId="16" fontId="42" numFmtId="2" xfId="0" applyAlignment="1" applyBorder="1" applyFill="1" applyFont="1" applyNumberFormat="1">
      <alignment horizontal="center" vertical="center"/>
    </xf>
    <xf borderId="26" fillId="6" fontId="81" numFmtId="0" xfId="0" applyAlignment="1" applyBorder="1" applyFont="1">
      <alignment horizontal="center" shrinkToFit="0" vertical="center" wrapText="1"/>
    </xf>
    <xf borderId="31" fillId="6" fontId="113" numFmtId="2" xfId="0" applyAlignment="1" applyBorder="1" applyFont="1" applyNumberFormat="1">
      <alignment horizontal="center" vertical="center"/>
    </xf>
    <xf borderId="26" fillId="6" fontId="113" numFmtId="2" xfId="0" applyAlignment="1" applyBorder="1" applyFont="1" applyNumberFormat="1">
      <alignment horizontal="center" vertical="center"/>
    </xf>
    <xf borderId="23" fillId="6" fontId="166" numFmtId="4" xfId="0" applyAlignment="1" applyBorder="1" applyFont="1" applyNumberFormat="1">
      <alignment horizontal="center" vertical="center"/>
    </xf>
    <xf borderId="23" fillId="8" fontId="167" numFmtId="4" xfId="0" applyAlignment="1" applyBorder="1" applyFont="1" applyNumberFormat="1">
      <alignment horizontal="right" vertical="center"/>
    </xf>
    <xf borderId="23" fillId="6" fontId="166" numFmtId="2" xfId="0" applyAlignment="1" applyBorder="1" applyFont="1" applyNumberFormat="1">
      <alignment horizontal="right" vertical="center"/>
    </xf>
    <xf borderId="9" fillId="6" fontId="67" numFmtId="4" xfId="0" applyAlignment="1" applyBorder="1" applyFont="1" applyNumberFormat="1">
      <alignment vertical="center"/>
    </xf>
    <xf borderId="31" fillId="8" fontId="168" numFmtId="0" xfId="0" applyAlignment="1" applyBorder="1" applyFont="1">
      <alignment horizontal="center" vertical="center"/>
    </xf>
    <xf borderId="9" fillId="6" fontId="166" numFmtId="4" xfId="0" applyAlignment="1" applyBorder="1" applyFont="1" applyNumberFormat="1">
      <alignment horizontal="right" vertical="center"/>
    </xf>
    <xf borderId="31" fillId="8" fontId="169" numFmtId="0" xfId="0" applyAlignment="1" applyBorder="1" applyFont="1">
      <alignment horizontal="center" vertical="center"/>
    </xf>
    <xf borderId="31" fillId="6" fontId="76" numFmtId="0" xfId="0" applyAlignment="1" applyBorder="1" applyFont="1">
      <alignment horizontal="center" vertical="center"/>
    </xf>
    <xf borderId="31" fillId="6" fontId="69" numFmtId="0" xfId="0" applyAlignment="1" applyBorder="1" applyFont="1">
      <alignment horizontal="center" vertical="center"/>
    </xf>
    <xf borderId="31" fillId="6" fontId="170" numFmtId="0" xfId="0" applyAlignment="1" applyBorder="1" applyFont="1">
      <alignment horizontal="center" vertical="center"/>
    </xf>
    <xf borderId="26" fillId="6" fontId="170" numFmtId="0" xfId="0" applyAlignment="1" applyBorder="1" applyFont="1">
      <alignment horizontal="center" vertical="center"/>
    </xf>
    <xf borderId="31" fillId="8" fontId="170" numFmtId="4" xfId="0" applyAlignment="1" applyBorder="1" applyFont="1" applyNumberFormat="1">
      <alignment horizontal="center" vertical="center"/>
    </xf>
    <xf borderId="31" fillId="6" fontId="124" numFmtId="2" xfId="0" applyAlignment="1" applyBorder="1" applyFont="1" applyNumberFormat="1">
      <alignment horizontal="center" vertical="center"/>
    </xf>
    <xf borderId="9" fillId="6" fontId="124" numFmtId="4" xfId="0" applyAlignment="1" applyBorder="1" applyFont="1" applyNumberFormat="1">
      <alignment horizontal="center" vertical="center"/>
    </xf>
    <xf borderId="23" fillId="6" fontId="170" numFmtId="0" xfId="0" applyAlignment="1" applyBorder="1" applyFont="1">
      <alignment horizontal="center" vertical="center"/>
    </xf>
    <xf borderId="33" fillId="8" fontId="169" numFmtId="0" xfId="0" applyAlignment="1" applyBorder="1" applyFont="1">
      <alignment horizontal="center" vertical="center"/>
    </xf>
    <xf borderId="33" fillId="6" fontId="76" numFmtId="0" xfId="0" applyAlignment="1" applyBorder="1" applyFont="1">
      <alignment horizontal="center" vertical="center"/>
    </xf>
    <xf borderId="33" fillId="6" fontId="69" numFmtId="0" xfId="0" applyAlignment="1" applyBorder="1" applyFont="1">
      <alignment horizontal="center" vertical="center"/>
    </xf>
    <xf borderId="33" fillId="6" fontId="170" numFmtId="0" xfId="0" applyAlignment="1" applyBorder="1" applyFont="1">
      <alignment horizontal="center" vertical="center"/>
    </xf>
    <xf borderId="9" fillId="6" fontId="170" numFmtId="0" xfId="0" applyAlignment="1" applyBorder="1" applyFont="1">
      <alignment horizontal="center" vertical="center"/>
    </xf>
    <xf borderId="31" fillId="8" fontId="171" numFmtId="0" xfId="0" applyAlignment="1" applyBorder="1" applyFont="1">
      <alignment horizontal="center" vertical="center"/>
    </xf>
    <xf borderId="33" fillId="8" fontId="172" numFmtId="0" xfId="0" applyAlignment="1" applyBorder="1" applyFont="1">
      <alignment horizontal="center" vertical="center"/>
    </xf>
    <xf borderId="31" fillId="8" fontId="173" numFmtId="4" xfId="0" applyAlignment="1" applyBorder="1" applyFont="1" applyNumberFormat="1">
      <alignment horizontal="center" vertical="center"/>
    </xf>
    <xf borderId="10" fillId="6" fontId="111" numFmtId="0" xfId="0" applyAlignment="1" applyBorder="1" applyFont="1">
      <alignment horizontal="center" vertical="center"/>
    </xf>
    <xf borderId="0" fillId="0" fontId="111" numFmtId="0" xfId="0" applyAlignment="1" applyFont="1">
      <alignment horizontal="center" vertical="center"/>
    </xf>
    <xf borderId="36" fillId="17" fontId="42" numFmtId="0" xfId="0" applyAlignment="1" applyBorder="1" applyFill="1" applyFont="1">
      <alignment horizontal="center" vertical="center"/>
    </xf>
    <xf borderId="9" fillId="17" fontId="174" numFmtId="2" xfId="0" applyAlignment="1" applyBorder="1" applyFont="1" applyNumberFormat="1">
      <alignment horizontal="right" vertical="center"/>
    </xf>
    <xf borderId="9" fillId="6" fontId="175" numFmtId="0" xfId="0" applyAlignment="1" applyBorder="1" applyFont="1">
      <alignment vertical="top"/>
    </xf>
    <xf borderId="31" fillId="8" fontId="176" numFmtId="0" xfId="0" applyAlignment="1" applyBorder="1" applyFont="1">
      <alignment horizontal="center" vertical="center"/>
    </xf>
    <xf borderId="26" fillId="6" fontId="177" numFmtId="0" xfId="0" applyAlignment="1" applyBorder="1" applyFont="1">
      <alignment horizontal="center" shrinkToFit="0" vertical="center" wrapText="1"/>
    </xf>
    <xf borderId="26" fillId="6" fontId="89" numFmtId="0" xfId="0" applyAlignment="1" applyBorder="1" applyFont="1">
      <alignment horizontal="center" vertical="center"/>
    </xf>
    <xf borderId="23" fillId="6" fontId="178" numFmtId="0" xfId="0" applyAlignment="1" applyBorder="1" applyFont="1">
      <alignment horizontal="center" shrinkToFit="0" vertical="center" wrapText="1"/>
    </xf>
    <xf borderId="23" fillId="6" fontId="89" numFmtId="0" xfId="0" applyAlignment="1" applyBorder="1" applyFont="1">
      <alignment horizontal="center" vertical="center"/>
    </xf>
    <xf borderId="26" fillId="6" fontId="91" numFmtId="0" xfId="0" applyAlignment="1" applyBorder="1" applyFont="1">
      <alignment horizontal="center" vertical="center"/>
    </xf>
    <xf borderId="33" fillId="8" fontId="176" numFmtId="0" xfId="0" applyAlignment="1" applyBorder="1" applyFont="1">
      <alignment horizontal="center" vertical="center"/>
    </xf>
    <xf borderId="9" fillId="6" fontId="177" numFmtId="0" xfId="0" applyAlignment="1" applyBorder="1" applyFont="1">
      <alignment horizontal="center" shrinkToFit="0" vertical="center" wrapText="1"/>
    </xf>
    <xf borderId="33" fillId="6" fontId="83" numFmtId="0" xfId="0" applyAlignment="1" applyBorder="1" applyFont="1">
      <alignment horizontal="center" vertical="center"/>
    </xf>
    <xf borderId="33" fillId="6" fontId="103" numFmtId="0" xfId="0" applyAlignment="1" applyBorder="1" applyFont="1">
      <alignment horizontal="center" vertical="center"/>
    </xf>
    <xf borderId="23" fillId="6" fontId="175" numFmtId="0" xfId="0" applyAlignment="1" applyBorder="1" applyFont="1">
      <alignment vertical="top"/>
    </xf>
    <xf borderId="23" fillId="6" fontId="179" numFmtId="0" xfId="0" applyAlignment="1" applyBorder="1" applyFont="1">
      <alignment horizontal="center" shrinkToFit="0" vertical="center" wrapText="1"/>
    </xf>
    <xf borderId="10" fillId="4" fontId="111" numFmtId="0" xfId="0" applyAlignment="1" applyBorder="1" applyFont="1">
      <alignment horizontal="center" vertical="center"/>
    </xf>
    <xf borderId="10" fillId="6" fontId="180" numFmtId="0" xfId="0" applyAlignment="1" applyBorder="1" applyFont="1">
      <alignment horizontal="center" vertical="center"/>
    </xf>
    <xf borderId="9" fillId="6" fontId="181" numFmtId="0" xfId="0" applyAlignment="1" applyBorder="1" applyFont="1">
      <alignment horizontal="center" vertical="center"/>
    </xf>
    <xf borderId="10" fillId="6" fontId="182" numFmtId="0" xfId="0" applyAlignment="1" applyBorder="1" applyFont="1">
      <alignment horizontal="center" vertical="center"/>
    </xf>
    <xf borderId="9" fillId="6" fontId="182" numFmtId="0" xfId="0" applyAlignment="1" applyBorder="1" applyFont="1">
      <alignment horizontal="center" vertical="center"/>
    </xf>
    <xf borderId="9" fillId="6" fontId="183" numFmtId="0" xfId="0" applyAlignment="1" applyBorder="1" applyFont="1">
      <alignment horizontal="center" vertical="top"/>
    </xf>
    <xf borderId="9" fillId="6" fontId="184" numFmtId="0" xfId="0" applyAlignment="1" applyBorder="1" applyFont="1">
      <alignment vertical="center"/>
    </xf>
    <xf borderId="9" fillId="6" fontId="74" numFmtId="0" xfId="0" applyAlignment="1" applyBorder="1" applyFont="1">
      <alignment horizontal="left" vertical="center"/>
    </xf>
    <xf borderId="9" fillId="6" fontId="185" numFmtId="0" xfId="0" applyAlignment="1" applyBorder="1" applyFont="1">
      <alignment horizontal="center" vertical="center"/>
    </xf>
    <xf borderId="9" fillId="6" fontId="185" numFmtId="4" xfId="0" applyAlignment="1" applyBorder="1" applyFont="1" applyNumberFormat="1">
      <alignment vertical="center"/>
    </xf>
    <xf borderId="9" fillId="6" fontId="186" numFmtId="2" xfId="0" applyAlignment="1" applyBorder="1" applyFont="1" applyNumberFormat="1">
      <alignment vertical="center"/>
    </xf>
    <xf borderId="9" fillId="6" fontId="186" numFmtId="0" xfId="0" applyAlignment="1" applyBorder="1" applyFont="1">
      <alignment vertical="center"/>
    </xf>
    <xf borderId="9" fillId="6" fontId="187" numFmtId="0" xfId="0" applyAlignment="1" applyBorder="1" applyFont="1">
      <alignment vertical="top"/>
    </xf>
    <xf borderId="21" fillId="6" fontId="187" numFmtId="0" xfId="0" applyAlignment="1" applyBorder="1" applyFont="1">
      <alignment vertical="top"/>
    </xf>
    <xf borderId="22" fillId="6" fontId="187" numFmtId="0" xfId="0" applyAlignment="1" applyBorder="1" applyFont="1">
      <alignment vertical="top"/>
    </xf>
    <xf borderId="9" fillId="6" fontId="188" numFmtId="0" xfId="0" applyAlignment="1" applyBorder="1" applyFont="1">
      <alignment vertical="center"/>
    </xf>
    <xf borderId="9" fillId="6" fontId="189" numFmtId="0" xfId="0" applyAlignment="1" applyBorder="1" applyFont="1">
      <alignment vertical="top"/>
    </xf>
    <xf borderId="9" fillId="6" fontId="190" numFmtId="2" xfId="0" applyAlignment="1" applyBorder="1" applyFont="1" applyNumberFormat="1">
      <alignment vertical="center"/>
    </xf>
    <xf borderId="9" fillId="6" fontId="190" numFmtId="0" xfId="0" applyAlignment="1" applyBorder="1" applyFont="1">
      <alignment vertical="center"/>
    </xf>
    <xf borderId="9" fillId="4" fontId="38" numFmtId="0" xfId="0" applyAlignment="1" applyBorder="1" applyFont="1">
      <alignment vertical="center"/>
    </xf>
    <xf borderId="9" fillId="4" fontId="38" numFmtId="2" xfId="0" applyAlignment="1" applyBorder="1" applyFont="1" applyNumberFormat="1">
      <alignment vertical="center"/>
    </xf>
    <xf borderId="39" fillId="6" fontId="38" numFmtId="0" xfId="0" applyAlignment="1" applyBorder="1" applyFont="1">
      <alignment vertical="top"/>
    </xf>
    <xf borderId="5" fillId="0" fontId="191" numFmtId="0" xfId="0" applyAlignment="1" applyBorder="1" applyFont="1">
      <alignment horizontal="center"/>
    </xf>
    <xf borderId="1" fillId="3" fontId="3" numFmtId="0" xfId="0" applyAlignment="1" applyBorder="1" applyFont="1">
      <alignment horizontal="center" shrinkToFit="0" vertical="center" wrapText="1"/>
    </xf>
    <xf borderId="3" fillId="3" fontId="18" numFmtId="9" xfId="0" applyAlignment="1" applyBorder="1" applyFont="1" applyNumberFormat="1">
      <alignment horizontal="center" shrinkToFit="0" vertical="center" wrapText="1"/>
    </xf>
    <xf borderId="40" fillId="3" fontId="192" numFmtId="0" xfId="0" applyAlignment="1" applyBorder="1" applyFont="1">
      <alignment horizontal="center" shrinkToFit="0" vertical="center" wrapText="1"/>
    </xf>
    <xf borderId="10" fillId="18" fontId="193" numFmtId="49" xfId="0" applyAlignment="1" applyBorder="1" applyFill="1" applyFont="1" applyNumberFormat="1">
      <alignment horizontal="center" shrinkToFit="0" vertical="center" wrapText="1"/>
    </xf>
    <xf borderId="41" fillId="0" fontId="166" numFmtId="0" xfId="0" applyAlignment="1" applyBorder="1" applyFont="1">
      <alignment horizontal="center" shrinkToFit="0" vertical="center" wrapText="1"/>
    </xf>
    <xf borderId="41" fillId="19" fontId="149" numFmtId="0" xfId="0" applyAlignment="1" applyBorder="1" applyFill="1" applyFont="1">
      <alignment horizontal="center" vertical="center"/>
    </xf>
    <xf borderId="41" fillId="19" fontId="113" numFmtId="0" xfId="0" applyAlignment="1" applyBorder="1" applyFont="1">
      <alignment horizontal="center" shrinkToFit="0" vertical="center" wrapText="1"/>
    </xf>
    <xf borderId="41" fillId="19" fontId="149" numFmtId="2" xfId="0" applyAlignment="1" applyBorder="1" applyFont="1" applyNumberFormat="1">
      <alignment horizontal="center" shrinkToFit="0" vertical="center" wrapText="1"/>
    </xf>
    <xf borderId="42" fillId="19" fontId="30" numFmtId="4" xfId="0" applyAlignment="1" applyBorder="1" applyFont="1" applyNumberFormat="1">
      <alignment horizontal="center" shrinkToFit="0" vertical="center" wrapText="1"/>
    </xf>
    <xf borderId="0" fillId="0" fontId="20" numFmtId="167" xfId="0" applyFont="1" applyNumberFormat="1"/>
    <xf borderId="0" fillId="0" fontId="20" numFmtId="168" xfId="0" applyAlignment="1" applyFont="1" applyNumberFormat="1">
      <alignment horizontal="center" shrinkToFit="1" vertical="top" wrapText="0"/>
    </xf>
    <xf borderId="43" fillId="0" fontId="166" numFmtId="0" xfId="0" applyAlignment="1" applyBorder="1" applyFont="1">
      <alignment horizontal="center" shrinkToFit="0" vertical="center" wrapText="1"/>
    </xf>
    <xf borderId="44" fillId="20" fontId="149" numFmtId="0" xfId="0" applyAlignment="1" applyBorder="1" applyFill="1" applyFont="1">
      <alignment horizontal="center" vertical="center"/>
    </xf>
    <xf borderId="44" fillId="20" fontId="113" numFmtId="0" xfId="0" applyAlignment="1" applyBorder="1" applyFont="1">
      <alignment horizontal="center" shrinkToFit="0" vertical="center" wrapText="1"/>
    </xf>
    <xf borderId="44" fillId="20" fontId="149" numFmtId="2" xfId="0" applyAlignment="1" applyBorder="1" applyFont="1" applyNumberFormat="1">
      <alignment horizontal="center" shrinkToFit="0" vertical="center" wrapText="1"/>
    </xf>
    <xf borderId="45" fillId="20" fontId="30" numFmtId="4" xfId="0" applyAlignment="1" applyBorder="1" applyFont="1" applyNumberFormat="1">
      <alignment horizontal="center" shrinkToFit="0" vertical="center" wrapText="1"/>
    </xf>
    <xf borderId="44" fillId="19" fontId="149" numFmtId="0" xfId="0" applyAlignment="1" applyBorder="1" applyFont="1">
      <alignment horizontal="center" vertical="center"/>
    </xf>
    <xf borderId="44" fillId="19" fontId="113" numFmtId="0" xfId="0" applyAlignment="1" applyBorder="1" applyFont="1">
      <alignment horizontal="center" shrinkToFit="0" vertical="center" wrapText="1"/>
    </xf>
    <xf borderId="44" fillId="19" fontId="149" numFmtId="2" xfId="0" applyAlignment="1" applyBorder="1" applyFont="1" applyNumberFormat="1">
      <alignment horizontal="center" shrinkToFit="0" vertical="center" wrapText="1"/>
    </xf>
    <xf borderId="45" fillId="19" fontId="30" numFmtId="4" xfId="0" applyAlignment="1" applyBorder="1" applyFont="1" applyNumberFormat="1">
      <alignment horizontal="center" shrinkToFit="0" vertical="center" wrapText="1"/>
    </xf>
    <xf borderId="46" fillId="0" fontId="166" numFmtId="0" xfId="0" applyAlignment="1" applyBorder="1" applyFont="1">
      <alignment horizontal="center" shrinkToFit="0" vertical="center" wrapText="1"/>
    </xf>
    <xf borderId="47" fillId="20" fontId="149" numFmtId="0" xfId="0" applyAlignment="1" applyBorder="1" applyFont="1">
      <alignment horizontal="center" vertical="center"/>
    </xf>
    <xf borderId="47" fillId="20" fontId="113" numFmtId="0" xfId="0" applyAlignment="1" applyBorder="1" applyFont="1">
      <alignment horizontal="center" shrinkToFit="0" vertical="center" wrapText="1"/>
    </xf>
    <xf borderId="47" fillId="20" fontId="149" numFmtId="2" xfId="0" applyAlignment="1" applyBorder="1" applyFont="1" applyNumberFormat="1">
      <alignment horizontal="center" shrinkToFit="0" vertical="center" wrapText="1"/>
    </xf>
    <xf borderId="48" fillId="20" fontId="30" numFmtId="4" xfId="0" applyAlignment="1" applyBorder="1" applyFont="1" applyNumberFormat="1">
      <alignment horizontal="center" shrinkToFit="0" vertical="center" wrapText="1"/>
    </xf>
    <xf borderId="44" fillId="0" fontId="166" numFmtId="0" xfId="0" applyAlignment="1" applyBorder="1" applyFont="1">
      <alignment horizontal="center" shrinkToFit="0" vertical="center" wrapText="1"/>
    </xf>
    <xf borderId="49" fillId="0" fontId="166" numFmtId="0" xfId="0" applyAlignment="1" applyBorder="1" applyFont="1">
      <alignment horizontal="center" shrinkToFit="0" vertical="center" wrapText="1"/>
    </xf>
    <xf borderId="50" fillId="20" fontId="149" numFmtId="0" xfId="0" applyAlignment="1" applyBorder="1" applyFont="1">
      <alignment horizontal="center" vertical="center"/>
    </xf>
    <xf borderId="50" fillId="20" fontId="113" numFmtId="0" xfId="0" applyAlignment="1" applyBorder="1" applyFont="1">
      <alignment horizontal="center" shrinkToFit="0" vertical="center" wrapText="1"/>
    </xf>
    <xf borderId="50" fillId="20" fontId="149" numFmtId="2" xfId="0" applyAlignment="1" applyBorder="1" applyFont="1" applyNumberFormat="1">
      <alignment horizontal="center" shrinkToFit="0" vertical="center" wrapText="1"/>
    </xf>
    <xf borderId="51" fillId="20" fontId="30" numFmtId="4" xfId="0" applyAlignment="1" applyBorder="1" applyFont="1" applyNumberFormat="1">
      <alignment horizontal="center" shrinkToFit="0" vertical="center" wrapText="1"/>
    </xf>
    <xf borderId="1" fillId="0" fontId="166" numFmtId="0" xfId="0" applyAlignment="1" applyBorder="1" applyFont="1">
      <alignment horizontal="center" shrinkToFit="0" vertical="center" wrapText="1"/>
    </xf>
    <xf borderId="52" fillId="19" fontId="149" numFmtId="0" xfId="0" applyAlignment="1" applyBorder="1" applyFont="1">
      <alignment horizontal="center" vertical="center"/>
    </xf>
    <xf borderId="53" fillId="19" fontId="113" numFmtId="0" xfId="0" applyAlignment="1" applyBorder="1" applyFont="1">
      <alignment horizontal="center" shrinkToFit="0" vertical="center" wrapText="1"/>
    </xf>
    <xf borderId="4" fillId="19" fontId="30" numFmtId="4" xfId="0" applyAlignment="1" applyBorder="1" applyFont="1" applyNumberFormat="1">
      <alignment horizontal="center" shrinkToFit="0" vertical="center" wrapText="1"/>
    </xf>
    <xf borderId="52" fillId="20" fontId="149" numFmtId="0" xfId="0" applyAlignment="1" applyBorder="1" applyFont="1">
      <alignment horizontal="center" vertical="center"/>
    </xf>
    <xf borderId="53" fillId="20" fontId="113" numFmtId="0" xfId="0" applyAlignment="1" applyBorder="1" applyFont="1">
      <alignment horizontal="center" shrinkToFit="0" vertical="center" wrapText="1"/>
    </xf>
    <xf borderId="54" fillId="20" fontId="149" numFmtId="2" xfId="0" applyAlignment="1" applyBorder="1" applyFont="1" applyNumberFormat="1">
      <alignment horizontal="center" shrinkToFit="0" vertical="center" wrapText="1"/>
    </xf>
    <xf borderId="4" fillId="20" fontId="30" numFmtId="4" xfId="0" applyAlignment="1" applyBorder="1" applyFont="1" applyNumberFormat="1">
      <alignment horizontal="center" shrinkToFit="0" vertical="center" wrapText="1"/>
    </xf>
    <xf borderId="55" fillId="19" fontId="113" numFmtId="0" xfId="0" applyAlignment="1" applyBorder="1" applyFont="1">
      <alignment horizontal="center" shrinkToFit="0" vertical="center" wrapText="1"/>
    </xf>
    <xf borderId="55" fillId="19" fontId="149" numFmtId="2" xfId="0" applyAlignment="1" applyBorder="1" applyFont="1" applyNumberFormat="1">
      <alignment horizontal="center" shrinkToFit="0" vertical="center" wrapText="1"/>
    </xf>
    <xf borderId="54" fillId="19" fontId="149" numFmtId="2" xfId="0" applyAlignment="1" applyBorder="1" applyFont="1" applyNumberFormat="1">
      <alignment horizontal="center" shrinkToFit="0" vertical="center" wrapText="1"/>
    </xf>
    <xf borderId="10" fillId="21" fontId="193" numFmtId="49" xfId="0" applyAlignment="1" applyBorder="1" applyFill="1" applyFont="1" applyNumberFormat="1">
      <alignment horizontal="center" shrinkToFit="0" vertical="center" wrapText="1"/>
    </xf>
    <xf borderId="4" fillId="19" fontId="194" numFmtId="4" xfId="0" applyAlignment="1" applyBorder="1" applyFont="1" applyNumberFormat="1">
      <alignment horizontal="center" shrinkToFit="0" vertical="center" wrapText="1"/>
    </xf>
    <xf borderId="52" fillId="8" fontId="149" numFmtId="0" xfId="0" applyAlignment="1" applyBorder="1" applyFont="1">
      <alignment horizontal="center" vertical="center"/>
    </xf>
    <xf borderId="53" fillId="8" fontId="113" numFmtId="0" xfId="0" applyAlignment="1" applyBorder="1" applyFont="1">
      <alignment horizontal="center" shrinkToFit="0" vertical="center" wrapText="1"/>
    </xf>
    <xf borderId="44" fillId="8" fontId="149" numFmtId="2" xfId="0" applyAlignment="1" applyBorder="1" applyFont="1" applyNumberFormat="1">
      <alignment horizontal="center" shrinkToFit="0" vertical="center" wrapText="1"/>
    </xf>
    <xf borderId="4" fillId="8" fontId="194" numFmtId="4" xfId="0" applyAlignment="1" applyBorder="1" applyFont="1" applyNumberFormat="1">
      <alignment horizontal="center" shrinkToFit="0" vertical="center" wrapText="1"/>
    </xf>
    <xf borderId="6" fillId="0" fontId="166" numFmtId="0" xfId="0" applyAlignment="1" applyBorder="1" applyFont="1">
      <alignment horizontal="center" shrinkToFit="0" vertical="center" wrapText="1"/>
    </xf>
    <xf borderId="56" fillId="19" fontId="149" numFmtId="0" xfId="0" applyAlignment="1" applyBorder="1" applyFont="1">
      <alignment horizontal="center" vertical="center"/>
    </xf>
    <xf borderId="57" fillId="19" fontId="113" numFmtId="0" xfId="0" applyAlignment="1" applyBorder="1" applyFont="1">
      <alignment horizontal="center" shrinkToFit="0" vertical="center" wrapText="1"/>
    </xf>
    <xf borderId="47" fillId="19" fontId="149" numFmtId="2" xfId="0" applyAlignment="1" applyBorder="1" applyFont="1" applyNumberFormat="1">
      <alignment horizontal="center" shrinkToFit="0" vertical="center" wrapText="1"/>
    </xf>
    <xf borderId="58" fillId="19" fontId="194" numFmtId="4" xfId="0" applyAlignment="1" applyBorder="1" applyFont="1" applyNumberFormat="1">
      <alignment horizontal="center" shrinkToFit="0" vertical="center" wrapText="1"/>
    </xf>
    <xf borderId="59" fillId="0" fontId="20" numFmtId="0" xfId="0" applyBorder="1" applyFont="1"/>
    <xf borderId="56" fillId="8" fontId="149" numFmtId="0" xfId="0" applyAlignment="1" applyBorder="1" applyFont="1">
      <alignment horizontal="center" vertical="center"/>
    </xf>
    <xf borderId="57" fillId="8" fontId="113" numFmtId="0" xfId="0" applyAlignment="1" applyBorder="1" applyFont="1">
      <alignment horizontal="center" shrinkToFit="0" vertical="center" wrapText="1"/>
    </xf>
    <xf borderId="47" fillId="8" fontId="149" numFmtId="2" xfId="0" applyAlignment="1" applyBorder="1" applyFont="1" applyNumberFormat="1">
      <alignment horizontal="center" shrinkToFit="0" vertical="center" wrapText="1"/>
    </xf>
    <xf borderId="58" fillId="8" fontId="194" numFmtId="4" xfId="0" applyAlignment="1" applyBorder="1" applyFont="1" applyNumberFormat="1">
      <alignment horizontal="center" shrinkToFit="0" vertical="center" wrapText="1"/>
    </xf>
    <xf borderId="10" fillId="16" fontId="193" numFmtId="49" xfId="0" applyAlignment="1" applyBorder="1" applyFont="1" applyNumberFormat="1">
      <alignment horizontal="center" shrinkToFit="0" vertical="center" wrapText="1"/>
    </xf>
    <xf borderId="4" fillId="19" fontId="195" numFmtId="4" xfId="0" applyAlignment="1" applyBorder="1" applyFont="1" applyNumberFormat="1">
      <alignment horizontal="center" shrinkToFit="0" vertical="center" wrapText="1"/>
    </xf>
    <xf borderId="52" fillId="10" fontId="149" numFmtId="0" xfId="0" applyAlignment="1" applyBorder="1" applyFont="1">
      <alignment horizontal="center" vertical="center"/>
    </xf>
    <xf borderId="53" fillId="10" fontId="113" numFmtId="0" xfId="0" applyAlignment="1" applyBorder="1" applyFont="1">
      <alignment horizontal="center" shrinkToFit="0" vertical="center" wrapText="1"/>
    </xf>
    <xf borderId="54" fillId="10" fontId="149" numFmtId="2" xfId="0" applyAlignment="1" applyBorder="1" applyFont="1" applyNumberFormat="1">
      <alignment horizontal="center" shrinkToFit="0" vertical="center" wrapText="1"/>
    </xf>
    <xf borderId="4" fillId="10" fontId="195" numFmtId="4" xfId="0" applyAlignment="1" applyBorder="1" applyFont="1" applyNumberFormat="1">
      <alignment horizontal="center" shrinkToFit="0" vertical="center" wrapText="1"/>
    </xf>
    <xf borderId="60" fillId="0" fontId="166" numFmtId="0" xfId="0" applyAlignment="1" applyBorder="1" applyFont="1">
      <alignment horizontal="center" shrinkToFit="0" vertical="center" wrapText="1"/>
    </xf>
    <xf borderId="61" fillId="0" fontId="9" numFmtId="0" xfId="0" applyBorder="1" applyFont="1"/>
    <xf borderId="62" fillId="19" fontId="149" numFmtId="2" xfId="0" applyAlignment="1" applyBorder="1" applyFont="1" applyNumberFormat="1">
      <alignment horizontal="center" shrinkToFit="0" vertical="center" wrapText="1"/>
    </xf>
    <xf borderId="58" fillId="19" fontId="195" numFmtId="4" xfId="0" applyAlignment="1" applyBorder="1" applyFont="1" applyNumberFormat="1">
      <alignment horizontal="center" shrinkToFit="0" vertical="center" wrapText="1"/>
    </xf>
    <xf borderId="10" fillId="22" fontId="193" numFmtId="49" xfId="0" applyAlignment="1" applyBorder="1" applyFill="1" applyFont="1" applyNumberFormat="1">
      <alignment horizontal="center" shrinkToFit="0" vertical="center" wrapText="1"/>
    </xf>
    <xf borderId="5" fillId="0" fontId="166" numFmtId="0" xfId="0" applyAlignment="1" applyBorder="1" applyFont="1">
      <alignment horizontal="center" shrinkToFit="0" vertical="center" wrapText="1"/>
    </xf>
    <xf borderId="58" fillId="19" fontId="196" numFmtId="4" xfId="0" applyAlignment="1" applyBorder="1" applyFont="1" applyNumberFormat="1">
      <alignment horizontal="center" shrinkToFit="0" vertical="center" wrapText="1"/>
    </xf>
    <xf borderId="63" fillId="0" fontId="166" numFmtId="0" xfId="0" applyAlignment="1" applyBorder="1" applyFont="1">
      <alignment horizontal="center" shrinkToFit="0" vertical="center" wrapText="1"/>
    </xf>
    <xf borderId="52" fillId="23" fontId="149" numFmtId="0" xfId="0" applyAlignment="1" applyBorder="1" applyFill="1" applyFont="1">
      <alignment horizontal="center" vertical="center"/>
    </xf>
    <xf borderId="53" fillId="23" fontId="113" numFmtId="0" xfId="0" applyAlignment="1" applyBorder="1" applyFont="1">
      <alignment horizontal="center" shrinkToFit="0" vertical="center" wrapText="1"/>
    </xf>
    <xf borderId="54" fillId="23" fontId="149" numFmtId="2" xfId="0" applyAlignment="1" applyBorder="1" applyFont="1" applyNumberFormat="1">
      <alignment horizontal="center" shrinkToFit="0" vertical="center" wrapText="1"/>
    </xf>
    <xf borderId="4" fillId="23" fontId="196" numFmtId="4" xfId="0" applyAlignment="1" applyBorder="1" applyFont="1" applyNumberFormat="1">
      <alignment horizontal="center" shrinkToFit="0" vertical="center" wrapText="1"/>
    </xf>
    <xf borderId="2" fillId="0" fontId="166" numFmtId="0" xfId="0" applyAlignment="1" applyBorder="1" applyFont="1">
      <alignment horizontal="center" shrinkToFit="0" vertical="center" wrapText="1"/>
    </xf>
    <xf borderId="4" fillId="19" fontId="196" numFmtId="4" xfId="0" applyAlignment="1" applyBorder="1" applyFont="1" applyNumberFormat="1">
      <alignment horizontal="center" shrinkToFit="0" vertical="center" wrapText="1"/>
    </xf>
    <xf borderId="0" fillId="0" fontId="166" numFmtId="0" xfId="0" applyAlignment="1" applyFont="1">
      <alignment horizontal="center" shrinkToFit="0" vertical="center" wrapText="1"/>
    </xf>
    <xf borderId="64" fillId="19" fontId="149" numFmtId="0" xfId="0" applyAlignment="1" applyBorder="1" applyFont="1">
      <alignment horizontal="center" vertical="center"/>
    </xf>
    <xf borderId="65" fillId="19" fontId="113" numFmtId="0" xfId="0" applyAlignment="1" applyBorder="1" applyFont="1">
      <alignment horizontal="center" shrinkToFit="0" vertical="center" wrapText="1"/>
    </xf>
    <xf borderId="66" fillId="19" fontId="149" numFmtId="2" xfId="0" applyAlignment="1" applyBorder="1" applyFont="1" applyNumberFormat="1">
      <alignment horizontal="center" shrinkToFit="0" vertical="center" wrapText="1"/>
    </xf>
    <xf borderId="67" fillId="19" fontId="196" numFmtId="4" xfId="0" applyAlignment="1" applyBorder="1" applyFont="1" applyNumberFormat="1">
      <alignment horizontal="center" shrinkToFit="0" vertical="center" wrapText="1"/>
    </xf>
    <xf borderId="10" fillId="24" fontId="193" numFmtId="49" xfId="0" applyAlignment="1" applyBorder="1" applyFill="1" applyFont="1" applyNumberFormat="1">
      <alignment horizontal="center" shrinkToFit="0" vertical="center" wrapText="1"/>
    </xf>
    <xf borderId="68" fillId="0" fontId="166" numFmtId="0" xfId="0" applyAlignment="1" applyBorder="1" applyFont="1">
      <alignment horizontal="center" shrinkToFit="0" vertical="center" wrapText="1"/>
    </xf>
    <xf borderId="54" fillId="19" fontId="113" numFmtId="0" xfId="0" applyAlignment="1" applyBorder="1" applyFont="1">
      <alignment horizontal="center" shrinkToFit="0" vertical="center" wrapText="1"/>
    </xf>
    <xf borderId="4" fillId="19" fontId="197" numFmtId="4" xfId="0" applyAlignment="1" applyBorder="1" applyFont="1" applyNumberFormat="1">
      <alignment horizontal="center" shrinkToFit="0" vertical="center" wrapText="1"/>
    </xf>
    <xf borderId="69" fillId="0" fontId="9" numFmtId="0" xfId="0" applyBorder="1" applyFont="1"/>
    <xf borderId="44" fillId="25" fontId="149" numFmtId="0" xfId="0" applyAlignment="1" applyBorder="1" applyFill="1" applyFont="1">
      <alignment horizontal="center" vertical="center"/>
    </xf>
    <xf borderId="54" fillId="25" fontId="113" numFmtId="0" xfId="0" applyAlignment="1" applyBorder="1" applyFont="1">
      <alignment horizontal="center" shrinkToFit="0" vertical="center" wrapText="1"/>
    </xf>
    <xf borderId="44" fillId="25" fontId="149" numFmtId="2" xfId="0" applyAlignment="1" applyBorder="1" applyFont="1" applyNumberFormat="1">
      <alignment horizontal="center" shrinkToFit="0" vertical="center" wrapText="1"/>
    </xf>
    <xf borderId="4" fillId="25" fontId="197" numFmtId="4" xfId="0" applyAlignment="1" applyBorder="1" applyFont="1" applyNumberFormat="1">
      <alignment horizontal="center" shrinkToFit="0" vertical="center" wrapText="1"/>
    </xf>
    <xf borderId="46" fillId="0" fontId="9" numFmtId="0" xfId="0" applyBorder="1" applyFont="1"/>
    <xf borderId="10" fillId="26" fontId="193" numFmtId="49" xfId="0" applyAlignment="1" applyBorder="1" applyFill="1" applyFont="1" applyNumberFormat="1">
      <alignment horizontal="center" shrinkToFit="0" vertical="center" wrapText="1"/>
    </xf>
    <xf borderId="4" fillId="19" fontId="29" numFmtId="4" xfId="0" applyAlignment="1" applyBorder="1" applyFont="1" applyNumberFormat="1">
      <alignment horizontal="center" shrinkToFit="0" vertical="center" wrapText="1"/>
    </xf>
    <xf borderId="44" fillId="27" fontId="149" numFmtId="0" xfId="0" applyAlignment="1" applyBorder="1" applyFill="1" applyFont="1">
      <alignment horizontal="center" vertical="center"/>
    </xf>
    <xf borderId="54" fillId="27" fontId="113" numFmtId="0" xfId="0" applyAlignment="1" applyBorder="1" applyFont="1">
      <alignment horizontal="center" shrinkToFit="0" vertical="center" wrapText="1"/>
    </xf>
    <xf borderId="44" fillId="27" fontId="149" numFmtId="2" xfId="0" applyAlignment="1" applyBorder="1" applyFont="1" applyNumberFormat="1">
      <alignment horizontal="center" shrinkToFit="0" vertical="center" wrapText="1"/>
    </xf>
    <xf borderId="4" fillId="27" fontId="29" numFmtId="4" xfId="0" applyAlignment="1" applyBorder="1" applyFont="1" applyNumberFormat="1">
      <alignment horizontal="center" shrinkToFit="0" vertical="center" wrapText="1"/>
    </xf>
    <xf borderId="0" fillId="0" fontId="193" numFmtId="49" xfId="0" applyAlignment="1" applyFont="1" applyNumberFormat="1">
      <alignment horizontal="center" shrinkToFit="0" vertical="center" wrapText="1"/>
    </xf>
    <xf borderId="0" fillId="0" fontId="198" numFmtId="0" xfId="0" applyAlignment="1" applyFont="1">
      <alignment vertical="bottom"/>
    </xf>
    <xf borderId="0" fillId="0" fontId="28" numFmtId="0" xfId="0" applyAlignment="1" applyFont="1">
      <alignment horizontal="center" shrinkToFit="0" vertical="bottom" wrapText="0"/>
    </xf>
    <xf borderId="1" fillId="3" fontId="199" numFmtId="2" xfId="0" applyAlignment="1" applyBorder="1" applyFont="1" applyNumberFormat="1">
      <alignment horizontal="center" shrinkToFit="0" vertical="center" wrapText="1"/>
    </xf>
    <xf borderId="70" fillId="0" fontId="9" numFmtId="0" xfId="0" applyBorder="1" applyFont="1"/>
    <xf borderId="3" fillId="3" fontId="200" numFmtId="0" xfId="0" applyAlignment="1" applyBorder="1" applyFont="1">
      <alignment horizontal="left" vertical="top"/>
    </xf>
    <xf borderId="3" fillId="3" fontId="200" numFmtId="0" xfId="0" applyAlignment="1" applyBorder="1" applyFont="1">
      <alignment horizontal="center"/>
    </xf>
    <xf borderId="3" fillId="3" fontId="200" numFmtId="0" xfId="0" applyAlignment="1" applyBorder="1" applyFont="1">
      <alignment horizontal="center" vertical="top"/>
    </xf>
    <xf borderId="3" fillId="3" fontId="201" numFmtId="0" xfId="0" applyAlignment="1" applyBorder="1" applyFont="1">
      <alignment horizontal="center" shrinkToFit="0" vertical="center" wrapText="1"/>
    </xf>
    <xf borderId="3" fillId="0" fontId="202" numFmtId="0" xfId="0" applyAlignment="1" applyBorder="1" applyFont="1">
      <alignment horizontal="left" vertical="top"/>
    </xf>
    <xf borderId="3" fillId="0" fontId="27" numFmtId="0" xfId="0" applyAlignment="1" applyBorder="1" applyFont="1">
      <alignment horizontal="center" shrinkToFit="0" wrapText="0"/>
    </xf>
    <xf borderId="3" fillId="0" fontId="26" numFmtId="0" xfId="0" applyAlignment="1" applyBorder="1" applyFont="1">
      <alignment horizontal="center" shrinkToFit="0" vertical="top" wrapText="0"/>
    </xf>
    <xf borderId="3" fillId="0" fontId="203" numFmtId="0" xfId="0" applyBorder="1" applyFont="1"/>
    <xf borderId="3" fillId="0" fontId="19" numFmtId="2" xfId="0" applyAlignment="1" applyBorder="1" applyFont="1" applyNumberFormat="1">
      <alignment horizontal="center"/>
    </xf>
    <xf borderId="3" fillId="0" fontId="202" numFmtId="169" xfId="0" applyAlignment="1" applyBorder="1" applyFont="1" applyNumberFormat="1">
      <alignment horizontal="left" vertical="top"/>
    </xf>
    <xf borderId="3" fillId="0" fontId="26" numFmtId="0" xfId="0" applyAlignment="1" applyBorder="1" applyFont="1">
      <alignment horizontal="right" shrinkToFit="0" vertical="top" wrapText="0"/>
    </xf>
    <xf borderId="0" fillId="0" fontId="204" numFmtId="0" xfId="0" applyFont="1"/>
    <xf borderId="3" fillId="4" fontId="202" numFmtId="0" xfId="0" applyAlignment="1" applyBorder="1" applyFont="1">
      <alignment horizontal="left" vertical="top"/>
    </xf>
    <xf borderId="3" fillId="4" fontId="27" numFmtId="0" xfId="0" applyAlignment="1" applyBorder="1" applyFont="1">
      <alignment horizontal="center" shrinkToFit="0" wrapText="0"/>
    </xf>
    <xf borderId="3" fillId="4" fontId="26" numFmtId="0" xfId="0" applyAlignment="1" applyBorder="1" applyFont="1">
      <alignment horizontal="right" shrinkToFit="0" vertical="top" wrapText="0"/>
    </xf>
    <xf borderId="3" fillId="4" fontId="26" numFmtId="0" xfId="0" applyAlignment="1" applyBorder="1" applyFont="1">
      <alignment horizontal="center" shrinkToFit="0" vertical="top" wrapText="0"/>
    </xf>
    <xf borderId="3" fillId="4" fontId="205" numFmtId="0" xfId="0" applyBorder="1" applyFont="1"/>
    <xf borderId="0" fillId="4" fontId="19" numFmtId="0" xfId="0" applyFont="1"/>
    <xf borderId="0" fillId="0" fontId="206" numFmtId="0" xfId="0" applyFont="1"/>
    <xf borderId="3" fillId="0" fontId="19" numFmtId="0" xfId="0" applyBorder="1" applyFont="1"/>
  </cellXfs>
  <cellStyles count="1">
    <cellStyle xfId="0" name="Normal" builtinId="0"/>
  </cellStyles>
  <dxfs count="1">
    <dxf>
      <font/>
      <fill>
        <patternFill patternType="solid">
          <fgColor rgb="FFB7E1CD"/>
          <bgColor rgb="FFB7E1CD"/>
        </patternFill>
      </fill>
      <border/>
    </dxf>
  </dxfs>
</styleSheet>
</file>

<file path=xl/_rels/workbook.xml.rels><?xml version="1.0" encoding="UTF-8" standalone="yes"?><Relationships xmlns="http://schemas.openxmlformats.org/package/2006/relationships"><Relationship Id="rId1" Type="http://schemas.openxmlformats.org/officeDocument/2006/relationships/theme" Target="theme/theme1.xml"/><Relationship Id="rId2" Type="http://schemas.openxmlformats.org/officeDocument/2006/relationships/styles" Target="styles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Relationship Id="rId9" Type="http://schemas.openxmlformats.org/officeDocument/2006/relationships/worksheet" Target="worksheets/sheet6.xml"/><Relationship Id="rId5" Type="http://schemas.openxmlformats.org/officeDocument/2006/relationships/worksheet" Target="worksheets/sheet2.xml"/><Relationship Id="rId6" Type="http://schemas.openxmlformats.org/officeDocument/2006/relationships/worksheet" Target="worksheets/sheet3.xml"/><Relationship Id="rId7" Type="http://schemas.openxmlformats.org/officeDocument/2006/relationships/worksheet" Target="worksheets/sheet4.xml"/><Relationship Id="rId8" Type="http://schemas.openxmlformats.org/officeDocument/2006/relationships/worksheet" Target="worksheets/sheet5.xml"/><Relationship Id="rId11" Type="http://schemas.openxmlformats.org/officeDocument/2006/relationships/worksheet" Target="worksheets/sheet8.xml"/><Relationship Id="rId10" Type="http://schemas.openxmlformats.org/officeDocument/2006/relationships/worksheet" Target="worksheets/sheet7.xml"/><Relationship Id="rId12" Type="http://customschemas.google.com/relationships/workbookmetadata" Target="metadata"/></Relationships>
</file>

<file path=xl/drawings/_rels/drawing1.xml.rels><?xml version="1.0" encoding="UTF-8" standalone="yes"?><Relationships xmlns="http://schemas.openxmlformats.org/package/2006/relationships"><Relationship Id="rId1" Type="http://schemas.openxmlformats.org/officeDocument/2006/relationships/image" Target="../media/image7.png"/><Relationship Id="rId2" Type="http://schemas.openxmlformats.org/officeDocument/2006/relationships/image" Target="../media/image1.png"/><Relationship Id="rId3" Type="http://schemas.openxmlformats.org/officeDocument/2006/relationships/image" Target="../media/image2.png"/><Relationship Id="rId4" Type="http://schemas.openxmlformats.org/officeDocument/2006/relationships/image" Target="../media/image6.png"/><Relationship Id="rId5" Type="http://schemas.openxmlformats.org/officeDocument/2006/relationships/image" Target="../media/image5.jpg"/><Relationship Id="rId6" Type="http://schemas.openxmlformats.org/officeDocument/2006/relationships/image" Target="../media/image3.png"/><Relationship Id="rId7" Type="http://schemas.openxmlformats.org/officeDocument/2006/relationships/image" Target="../media/image4.jpg"/></Relationships>
</file>

<file path=xl/drawings/_rels/drawing2.xml.rels><?xml version="1.0" encoding="UTF-8" standalone="yes"?><Relationships xmlns="http://schemas.openxmlformats.org/package/2006/relationships"><Relationship Id="rId1" Type="http://schemas.openxmlformats.org/officeDocument/2006/relationships/image" Target="../media/image10.png"/><Relationship Id="rId2" Type="http://schemas.openxmlformats.org/officeDocument/2006/relationships/image" Target="../media/image7.png"/><Relationship Id="rId3" Type="http://schemas.openxmlformats.org/officeDocument/2006/relationships/image" Target="../media/image9.png"/><Relationship Id="rId4" Type="http://schemas.openxmlformats.org/officeDocument/2006/relationships/image" Target="../media/image15.png"/><Relationship Id="rId11" Type="http://schemas.openxmlformats.org/officeDocument/2006/relationships/image" Target="../media/image18.png"/><Relationship Id="rId10" Type="http://schemas.openxmlformats.org/officeDocument/2006/relationships/image" Target="../media/image11.jpg"/><Relationship Id="rId12" Type="http://schemas.openxmlformats.org/officeDocument/2006/relationships/image" Target="../media/image31.png"/><Relationship Id="rId9" Type="http://schemas.openxmlformats.org/officeDocument/2006/relationships/image" Target="../media/image13.jpg"/><Relationship Id="rId5" Type="http://schemas.openxmlformats.org/officeDocument/2006/relationships/image" Target="../media/image8.png"/><Relationship Id="rId6" Type="http://schemas.openxmlformats.org/officeDocument/2006/relationships/image" Target="../media/image14.png"/><Relationship Id="rId7" Type="http://schemas.openxmlformats.org/officeDocument/2006/relationships/image" Target="../media/image16.png"/><Relationship Id="rId8" Type="http://schemas.openxmlformats.org/officeDocument/2006/relationships/image" Target="../media/image12.png"/></Relationships>
</file>

<file path=xl/drawings/_rels/drawing3.xml.rels><?xml version="1.0" encoding="UTF-8" standalone="yes"?><Relationships xmlns="http://schemas.openxmlformats.org/package/2006/relationships"><Relationship Id="rId1" Type="http://schemas.openxmlformats.org/officeDocument/2006/relationships/image" Target="../media/image17.png"/></Relationships>
</file>

<file path=xl/drawings/_rels/drawing5.xml.rels><?xml version="1.0" encoding="UTF-8" standalone="yes"?><Relationships xmlns="http://schemas.openxmlformats.org/package/2006/relationships"><Relationship Id="rId40" Type="http://schemas.openxmlformats.org/officeDocument/2006/relationships/image" Target="../media/image57.jpg"/><Relationship Id="rId42" Type="http://schemas.openxmlformats.org/officeDocument/2006/relationships/image" Target="../media/image52.jpg"/><Relationship Id="rId41" Type="http://schemas.openxmlformats.org/officeDocument/2006/relationships/image" Target="../media/image50.jpg"/><Relationship Id="rId44" Type="http://schemas.openxmlformats.org/officeDocument/2006/relationships/image" Target="../media/image55.jpg"/><Relationship Id="rId43" Type="http://schemas.openxmlformats.org/officeDocument/2006/relationships/image" Target="../media/image53.jpg"/><Relationship Id="rId46" Type="http://schemas.openxmlformats.org/officeDocument/2006/relationships/image" Target="../media/image59.jpg"/><Relationship Id="rId45" Type="http://schemas.openxmlformats.org/officeDocument/2006/relationships/image" Target="../media/image63.jpg"/><Relationship Id="rId107" Type="http://schemas.openxmlformats.org/officeDocument/2006/relationships/image" Target="../media/image136.jpg"/><Relationship Id="rId106" Type="http://schemas.openxmlformats.org/officeDocument/2006/relationships/image" Target="../media/image119.png"/><Relationship Id="rId105" Type="http://schemas.openxmlformats.org/officeDocument/2006/relationships/image" Target="../media/image115.jpg"/><Relationship Id="rId104" Type="http://schemas.openxmlformats.org/officeDocument/2006/relationships/image" Target="../media/image111.png"/><Relationship Id="rId109" Type="http://schemas.openxmlformats.org/officeDocument/2006/relationships/image" Target="../media/image123.jpg"/><Relationship Id="rId108" Type="http://schemas.openxmlformats.org/officeDocument/2006/relationships/image" Target="../media/image122.jpg"/><Relationship Id="rId48" Type="http://schemas.openxmlformats.org/officeDocument/2006/relationships/image" Target="../media/image61.png"/><Relationship Id="rId47" Type="http://schemas.openxmlformats.org/officeDocument/2006/relationships/image" Target="../media/image56.jpg"/><Relationship Id="rId49" Type="http://schemas.openxmlformats.org/officeDocument/2006/relationships/image" Target="../media/image58.jpg"/><Relationship Id="rId103" Type="http://schemas.openxmlformats.org/officeDocument/2006/relationships/image" Target="../media/image120.jpg"/><Relationship Id="rId102" Type="http://schemas.openxmlformats.org/officeDocument/2006/relationships/image" Target="../media/image118.jpg"/><Relationship Id="rId101" Type="http://schemas.openxmlformats.org/officeDocument/2006/relationships/image" Target="../media/image108.jpg"/><Relationship Id="rId100" Type="http://schemas.openxmlformats.org/officeDocument/2006/relationships/image" Target="../media/image113.png"/><Relationship Id="rId31" Type="http://schemas.openxmlformats.org/officeDocument/2006/relationships/image" Target="../media/image36.jpg"/><Relationship Id="rId30" Type="http://schemas.openxmlformats.org/officeDocument/2006/relationships/image" Target="../media/image38.jpg"/><Relationship Id="rId33" Type="http://schemas.openxmlformats.org/officeDocument/2006/relationships/image" Target="../media/image90.jpg"/><Relationship Id="rId32" Type="http://schemas.openxmlformats.org/officeDocument/2006/relationships/image" Target="../media/image37.png"/><Relationship Id="rId35" Type="http://schemas.openxmlformats.org/officeDocument/2006/relationships/image" Target="../media/image98.jpg"/><Relationship Id="rId34" Type="http://schemas.openxmlformats.org/officeDocument/2006/relationships/image" Target="../media/image43.jpg"/><Relationship Id="rId37" Type="http://schemas.openxmlformats.org/officeDocument/2006/relationships/image" Target="../media/image47.jpg"/><Relationship Id="rId36" Type="http://schemas.openxmlformats.org/officeDocument/2006/relationships/image" Target="../media/image93.jpg"/><Relationship Id="rId39" Type="http://schemas.openxmlformats.org/officeDocument/2006/relationships/image" Target="../media/image67.jpg"/><Relationship Id="rId38" Type="http://schemas.openxmlformats.org/officeDocument/2006/relationships/image" Target="../media/image49.jpg"/><Relationship Id="rId20" Type="http://schemas.openxmlformats.org/officeDocument/2006/relationships/image" Target="../media/image23.jpg"/><Relationship Id="rId22" Type="http://schemas.openxmlformats.org/officeDocument/2006/relationships/image" Target="../media/image40.jpg"/><Relationship Id="rId21" Type="http://schemas.openxmlformats.org/officeDocument/2006/relationships/image" Target="../media/image21.jpg"/><Relationship Id="rId24" Type="http://schemas.openxmlformats.org/officeDocument/2006/relationships/image" Target="../media/image44.jpg"/><Relationship Id="rId23" Type="http://schemas.openxmlformats.org/officeDocument/2006/relationships/image" Target="../media/image34.jpg"/><Relationship Id="rId26" Type="http://schemas.openxmlformats.org/officeDocument/2006/relationships/image" Target="../media/image39.png"/><Relationship Id="rId121" Type="http://schemas.openxmlformats.org/officeDocument/2006/relationships/image" Target="../media/image128.jpg"/><Relationship Id="rId25" Type="http://schemas.openxmlformats.org/officeDocument/2006/relationships/image" Target="../media/image60.jpg"/><Relationship Id="rId120" Type="http://schemas.openxmlformats.org/officeDocument/2006/relationships/image" Target="../media/image142.png"/><Relationship Id="rId28" Type="http://schemas.openxmlformats.org/officeDocument/2006/relationships/image" Target="../media/image41.png"/><Relationship Id="rId27" Type="http://schemas.openxmlformats.org/officeDocument/2006/relationships/image" Target="../media/image88.png"/><Relationship Id="rId125" Type="http://schemas.openxmlformats.org/officeDocument/2006/relationships/image" Target="../media/image132.png"/><Relationship Id="rId29" Type="http://schemas.openxmlformats.org/officeDocument/2006/relationships/image" Target="../media/image42.jpg"/><Relationship Id="rId124" Type="http://schemas.openxmlformats.org/officeDocument/2006/relationships/image" Target="../media/image144.jpg"/><Relationship Id="rId123" Type="http://schemas.openxmlformats.org/officeDocument/2006/relationships/image" Target="../media/image131.jpg"/><Relationship Id="rId122" Type="http://schemas.openxmlformats.org/officeDocument/2006/relationships/image" Target="../media/image133.jpg"/><Relationship Id="rId95" Type="http://schemas.openxmlformats.org/officeDocument/2006/relationships/image" Target="../media/image106.jpg"/><Relationship Id="rId94" Type="http://schemas.openxmlformats.org/officeDocument/2006/relationships/image" Target="../media/image101.jpg"/><Relationship Id="rId97" Type="http://schemas.openxmlformats.org/officeDocument/2006/relationships/image" Target="../media/image105.jpg"/><Relationship Id="rId96" Type="http://schemas.openxmlformats.org/officeDocument/2006/relationships/image" Target="../media/image107.jpg"/><Relationship Id="rId11" Type="http://schemas.openxmlformats.org/officeDocument/2006/relationships/image" Target="../media/image68.jpg"/><Relationship Id="rId99" Type="http://schemas.openxmlformats.org/officeDocument/2006/relationships/image" Target="../media/image109.png"/><Relationship Id="rId10" Type="http://schemas.openxmlformats.org/officeDocument/2006/relationships/image" Target="../media/image30.png"/><Relationship Id="rId98" Type="http://schemas.openxmlformats.org/officeDocument/2006/relationships/image" Target="../media/image110.jpg"/><Relationship Id="rId13" Type="http://schemas.openxmlformats.org/officeDocument/2006/relationships/image" Target="../media/image26.jpg"/><Relationship Id="rId12" Type="http://schemas.openxmlformats.org/officeDocument/2006/relationships/image" Target="../media/image20.jpg"/><Relationship Id="rId91" Type="http://schemas.openxmlformats.org/officeDocument/2006/relationships/image" Target="../media/image143.jpg"/><Relationship Id="rId90" Type="http://schemas.openxmlformats.org/officeDocument/2006/relationships/image" Target="../media/image104.jpg"/><Relationship Id="rId93" Type="http://schemas.openxmlformats.org/officeDocument/2006/relationships/image" Target="../media/image103.png"/><Relationship Id="rId92" Type="http://schemas.openxmlformats.org/officeDocument/2006/relationships/image" Target="../media/image102.jpg"/><Relationship Id="rId118" Type="http://schemas.openxmlformats.org/officeDocument/2006/relationships/image" Target="../media/image135.png"/><Relationship Id="rId117" Type="http://schemas.openxmlformats.org/officeDocument/2006/relationships/image" Target="../media/image125.jpg"/><Relationship Id="rId116" Type="http://schemas.openxmlformats.org/officeDocument/2006/relationships/image" Target="../media/image130.jpg"/><Relationship Id="rId115" Type="http://schemas.openxmlformats.org/officeDocument/2006/relationships/image" Target="../media/image137.jpg"/><Relationship Id="rId119" Type="http://schemas.openxmlformats.org/officeDocument/2006/relationships/image" Target="../media/image134.png"/><Relationship Id="rId15" Type="http://schemas.openxmlformats.org/officeDocument/2006/relationships/image" Target="../media/image19.png"/><Relationship Id="rId110" Type="http://schemas.openxmlformats.org/officeDocument/2006/relationships/image" Target="../media/image139.png"/><Relationship Id="rId14" Type="http://schemas.openxmlformats.org/officeDocument/2006/relationships/image" Target="../media/image32.jpg"/><Relationship Id="rId17" Type="http://schemas.openxmlformats.org/officeDocument/2006/relationships/image" Target="../media/image46.jpg"/><Relationship Id="rId16" Type="http://schemas.openxmlformats.org/officeDocument/2006/relationships/image" Target="../media/image22.jpg"/><Relationship Id="rId19" Type="http://schemas.openxmlformats.org/officeDocument/2006/relationships/image" Target="../media/image82.jpg"/><Relationship Id="rId114" Type="http://schemas.openxmlformats.org/officeDocument/2006/relationships/image" Target="../media/image138.jpg"/><Relationship Id="rId18" Type="http://schemas.openxmlformats.org/officeDocument/2006/relationships/image" Target="../media/image24.jpg"/><Relationship Id="rId113" Type="http://schemas.openxmlformats.org/officeDocument/2006/relationships/image" Target="../media/image129.jpg"/><Relationship Id="rId112" Type="http://schemas.openxmlformats.org/officeDocument/2006/relationships/image" Target="../media/image127.jpg"/><Relationship Id="rId111" Type="http://schemas.openxmlformats.org/officeDocument/2006/relationships/image" Target="../media/image126.png"/><Relationship Id="rId84" Type="http://schemas.openxmlformats.org/officeDocument/2006/relationships/image" Target="../media/image96.jpg"/><Relationship Id="rId83" Type="http://schemas.openxmlformats.org/officeDocument/2006/relationships/image" Target="../media/image94.png"/><Relationship Id="rId86" Type="http://schemas.openxmlformats.org/officeDocument/2006/relationships/image" Target="../media/image99.jpg"/><Relationship Id="rId85" Type="http://schemas.openxmlformats.org/officeDocument/2006/relationships/image" Target="../media/image97.jpg"/><Relationship Id="rId88" Type="http://schemas.openxmlformats.org/officeDocument/2006/relationships/image" Target="../media/image117.jpg"/><Relationship Id="rId87" Type="http://schemas.openxmlformats.org/officeDocument/2006/relationships/image" Target="../media/image114.jpg"/><Relationship Id="rId89" Type="http://schemas.openxmlformats.org/officeDocument/2006/relationships/image" Target="../media/image100.png"/><Relationship Id="rId80" Type="http://schemas.openxmlformats.org/officeDocument/2006/relationships/image" Target="../media/image140.png"/><Relationship Id="rId82" Type="http://schemas.openxmlformats.org/officeDocument/2006/relationships/image" Target="../media/image91.jpg"/><Relationship Id="rId81" Type="http://schemas.openxmlformats.org/officeDocument/2006/relationships/image" Target="../media/image95.jpg"/><Relationship Id="rId1" Type="http://schemas.openxmlformats.org/officeDocument/2006/relationships/image" Target="../media/image48.jpg"/><Relationship Id="rId2" Type="http://schemas.openxmlformats.org/officeDocument/2006/relationships/image" Target="../media/image28.jpg"/><Relationship Id="rId3" Type="http://schemas.openxmlformats.org/officeDocument/2006/relationships/image" Target="../media/image27.jpg"/><Relationship Id="rId4" Type="http://schemas.openxmlformats.org/officeDocument/2006/relationships/image" Target="../media/image33.jpg"/><Relationship Id="rId9" Type="http://schemas.openxmlformats.org/officeDocument/2006/relationships/image" Target="../media/image45.png"/><Relationship Id="rId5" Type="http://schemas.openxmlformats.org/officeDocument/2006/relationships/image" Target="../media/image25.jpg"/><Relationship Id="rId6" Type="http://schemas.openxmlformats.org/officeDocument/2006/relationships/image" Target="../media/image29.jpg"/><Relationship Id="rId7" Type="http://schemas.openxmlformats.org/officeDocument/2006/relationships/image" Target="../media/image51.png"/><Relationship Id="rId8" Type="http://schemas.openxmlformats.org/officeDocument/2006/relationships/image" Target="../media/image35.png"/><Relationship Id="rId73" Type="http://schemas.openxmlformats.org/officeDocument/2006/relationships/image" Target="../media/image83.jpg"/><Relationship Id="rId72" Type="http://schemas.openxmlformats.org/officeDocument/2006/relationships/image" Target="../media/image80.jpg"/><Relationship Id="rId75" Type="http://schemas.openxmlformats.org/officeDocument/2006/relationships/image" Target="../media/image84.png"/><Relationship Id="rId74" Type="http://schemas.openxmlformats.org/officeDocument/2006/relationships/image" Target="../media/image87.jpg"/><Relationship Id="rId77" Type="http://schemas.openxmlformats.org/officeDocument/2006/relationships/image" Target="../media/image85.png"/><Relationship Id="rId76" Type="http://schemas.openxmlformats.org/officeDocument/2006/relationships/image" Target="../media/image92.jpg"/><Relationship Id="rId79" Type="http://schemas.openxmlformats.org/officeDocument/2006/relationships/image" Target="../media/image89.jpg"/><Relationship Id="rId78" Type="http://schemas.openxmlformats.org/officeDocument/2006/relationships/image" Target="../media/image112.jpg"/><Relationship Id="rId71" Type="http://schemas.openxmlformats.org/officeDocument/2006/relationships/image" Target="../media/image78.jpg"/><Relationship Id="rId70" Type="http://schemas.openxmlformats.org/officeDocument/2006/relationships/image" Target="../media/image86.jpg"/><Relationship Id="rId62" Type="http://schemas.openxmlformats.org/officeDocument/2006/relationships/image" Target="../media/image72.jpg"/><Relationship Id="rId61" Type="http://schemas.openxmlformats.org/officeDocument/2006/relationships/image" Target="../media/image73.jpg"/><Relationship Id="rId64" Type="http://schemas.openxmlformats.org/officeDocument/2006/relationships/image" Target="../media/image116.jpg"/><Relationship Id="rId63" Type="http://schemas.openxmlformats.org/officeDocument/2006/relationships/image" Target="../media/image121.png"/><Relationship Id="rId66" Type="http://schemas.openxmlformats.org/officeDocument/2006/relationships/image" Target="../media/image76.jpg"/><Relationship Id="rId65" Type="http://schemas.openxmlformats.org/officeDocument/2006/relationships/image" Target="../media/image75.jpg"/><Relationship Id="rId68" Type="http://schemas.openxmlformats.org/officeDocument/2006/relationships/image" Target="../media/image77.jpg"/><Relationship Id="rId67" Type="http://schemas.openxmlformats.org/officeDocument/2006/relationships/image" Target="../media/image74.jpg"/><Relationship Id="rId60" Type="http://schemas.openxmlformats.org/officeDocument/2006/relationships/image" Target="../media/image71.jpg"/><Relationship Id="rId69" Type="http://schemas.openxmlformats.org/officeDocument/2006/relationships/image" Target="../media/image81.jpg"/><Relationship Id="rId51" Type="http://schemas.openxmlformats.org/officeDocument/2006/relationships/image" Target="../media/image62.jpg"/><Relationship Id="rId50" Type="http://schemas.openxmlformats.org/officeDocument/2006/relationships/image" Target="../media/image54.jpg"/><Relationship Id="rId53" Type="http://schemas.openxmlformats.org/officeDocument/2006/relationships/image" Target="../media/image65.jpg"/><Relationship Id="rId52" Type="http://schemas.openxmlformats.org/officeDocument/2006/relationships/image" Target="../media/image64.png"/><Relationship Id="rId55" Type="http://schemas.openxmlformats.org/officeDocument/2006/relationships/image" Target="../media/image66.jpg"/><Relationship Id="rId54" Type="http://schemas.openxmlformats.org/officeDocument/2006/relationships/image" Target="../media/image79.jpg"/><Relationship Id="rId57" Type="http://schemas.openxmlformats.org/officeDocument/2006/relationships/image" Target="../media/image69.jpg"/><Relationship Id="rId56" Type="http://schemas.openxmlformats.org/officeDocument/2006/relationships/image" Target="../media/image141.jpg"/><Relationship Id="rId59" Type="http://schemas.openxmlformats.org/officeDocument/2006/relationships/image" Target="../media/image70.jpg"/><Relationship Id="rId58" Type="http://schemas.openxmlformats.org/officeDocument/2006/relationships/image" Target="../media/image124.jpg"/></Relationships>
</file>

<file path=xl/drawings/_rels/drawing7.xml.rels><?xml version="1.0" encoding="UTF-8" standalone="yes"?><Relationships xmlns="http://schemas.openxmlformats.org/package/2006/relationships"><Relationship Id="rId31" Type="http://schemas.openxmlformats.org/officeDocument/2006/relationships/image" Target="../media/image165.png"/><Relationship Id="rId30" Type="http://schemas.openxmlformats.org/officeDocument/2006/relationships/image" Target="../media/image171.png"/><Relationship Id="rId33" Type="http://schemas.openxmlformats.org/officeDocument/2006/relationships/image" Target="../media/image163.png"/><Relationship Id="rId32" Type="http://schemas.openxmlformats.org/officeDocument/2006/relationships/image" Target="../media/image166.png"/><Relationship Id="rId35" Type="http://schemas.openxmlformats.org/officeDocument/2006/relationships/image" Target="../media/image173.png"/><Relationship Id="rId34" Type="http://schemas.openxmlformats.org/officeDocument/2006/relationships/image" Target="../media/image164.png"/><Relationship Id="rId36" Type="http://schemas.openxmlformats.org/officeDocument/2006/relationships/image" Target="../media/image169.png"/><Relationship Id="rId20" Type="http://schemas.openxmlformats.org/officeDocument/2006/relationships/image" Target="../media/image146.png"/><Relationship Id="rId22" Type="http://schemas.openxmlformats.org/officeDocument/2006/relationships/image" Target="../media/image161.png"/><Relationship Id="rId21" Type="http://schemas.openxmlformats.org/officeDocument/2006/relationships/image" Target="../media/image159.png"/><Relationship Id="rId24" Type="http://schemas.openxmlformats.org/officeDocument/2006/relationships/image" Target="../media/image179.jpg"/><Relationship Id="rId23" Type="http://schemas.openxmlformats.org/officeDocument/2006/relationships/image" Target="../media/image175.png"/><Relationship Id="rId26" Type="http://schemas.openxmlformats.org/officeDocument/2006/relationships/image" Target="../media/image170.png"/><Relationship Id="rId25" Type="http://schemas.openxmlformats.org/officeDocument/2006/relationships/image" Target="../media/image172.png"/><Relationship Id="rId28" Type="http://schemas.openxmlformats.org/officeDocument/2006/relationships/image" Target="../media/image176.png"/><Relationship Id="rId27" Type="http://schemas.openxmlformats.org/officeDocument/2006/relationships/image" Target="../media/image168.png"/><Relationship Id="rId29" Type="http://schemas.openxmlformats.org/officeDocument/2006/relationships/image" Target="../media/image167.png"/><Relationship Id="rId11" Type="http://schemas.openxmlformats.org/officeDocument/2006/relationships/image" Target="../media/image174.jpg"/><Relationship Id="rId10" Type="http://schemas.openxmlformats.org/officeDocument/2006/relationships/image" Target="../media/image152.png"/><Relationship Id="rId13" Type="http://schemas.openxmlformats.org/officeDocument/2006/relationships/image" Target="../media/image160.png"/><Relationship Id="rId12" Type="http://schemas.openxmlformats.org/officeDocument/2006/relationships/image" Target="../media/image149.jpg"/><Relationship Id="rId15" Type="http://schemas.openxmlformats.org/officeDocument/2006/relationships/image" Target="../media/image177.png"/><Relationship Id="rId14" Type="http://schemas.openxmlformats.org/officeDocument/2006/relationships/image" Target="../media/image157.jpg"/><Relationship Id="rId17" Type="http://schemas.openxmlformats.org/officeDocument/2006/relationships/image" Target="../media/image180.jpg"/><Relationship Id="rId16" Type="http://schemas.openxmlformats.org/officeDocument/2006/relationships/image" Target="../media/image153.jpg"/><Relationship Id="rId19" Type="http://schemas.openxmlformats.org/officeDocument/2006/relationships/image" Target="../media/image151.png"/><Relationship Id="rId18" Type="http://schemas.openxmlformats.org/officeDocument/2006/relationships/image" Target="../media/image154.jpg"/><Relationship Id="rId1" Type="http://schemas.openxmlformats.org/officeDocument/2006/relationships/image" Target="../media/image145.png"/><Relationship Id="rId2" Type="http://schemas.openxmlformats.org/officeDocument/2006/relationships/image" Target="../media/image162.png"/><Relationship Id="rId3" Type="http://schemas.openxmlformats.org/officeDocument/2006/relationships/image" Target="../media/image148.png"/><Relationship Id="rId4" Type="http://schemas.openxmlformats.org/officeDocument/2006/relationships/image" Target="../media/image178.png"/><Relationship Id="rId9" Type="http://schemas.openxmlformats.org/officeDocument/2006/relationships/image" Target="../media/image150.png"/><Relationship Id="rId5" Type="http://schemas.openxmlformats.org/officeDocument/2006/relationships/image" Target="../media/image147.png"/><Relationship Id="rId6" Type="http://schemas.openxmlformats.org/officeDocument/2006/relationships/image" Target="../media/image158.png"/><Relationship Id="rId7" Type="http://schemas.openxmlformats.org/officeDocument/2006/relationships/image" Target="../media/image156.png"/><Relationship Id="rId8" Type="http://schemas.openxmlformats.org/officeDocument/2006/relationships/image" Target="../media/image155.png"/>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2</xdr:col>
      <xdr:colOff>866775</xdr:colOff>
      <xdr:row>1</xdr:row>
      <xdr:rowOff>276225</xdr:rowOff>
    </xdr:from>
    <xdr:ext cx="590550" cy="228600"/>
    <xdr:sp>
      <xdr:nvSpPr>
        <xdr:cNvPr id="3" name="Shape 3"/>
        <xdr:cNvSpPr/>
      </xdr:nvSpPr>
      <xdr:spPr>
        <a:xfrm rot="-5400000">
          <a:off x="5236463" y="3489488"/>
          <a:ext cx="219075" cy="581025"/>
        </a:xfrm>
        <a:prstGeom prst="downArrow">
          <a:avLst>
            <a:gd fmla="val 50000" name="adj1"/>
            <a:gd fmla="val 50000" name="adj2"/>
          </a:avLst>
        </a:prstGeom>
        <a:solidFill>
          <a:schemeClr val="accent1"/>
        </a:solidFill>
        <a:ln cap="flat" cmpd="sng" w="12700">
          <a:solidFill>
            <a:srgbClr val="42719B"/>
          </a:solidFill>
          <a:prstDash val="solid"/>
          <a:miter lim="800000"/>
          <a:headEnd len="sm" w="sm" type="none"/>
          <a:tailEnd len="sm" w="sm" type="none"/>
        </a:ln>
      </xdr:spPr>
      <xdr:txBody>
        <a:bodyPr anchorCtr="0" anchor="t" bIns="45700" lIns="91425" spcFirstLastPara="1" rIns="91425" wrap="square" tIns="45700">
          <a:noAutofit/>
        </a:bodyPr>
        <a:lstStyle/>
        <a:p>
          <a:pPr indent="0" lvl="0" marL="0" rtl="0" algn="l">
            <a:spcBef>
              <a:spcPts val="0"/>
            </a:spcBef>
            <a:spcAft>
              <a:spcPts val="0"/>
            </a:spcAft>
            <a:buSzPts val="1100"/>
            <a:buFont typeface="Arial"/>
            <a:buNone/>
          </a:pPr>
          <a:r>
            <a:t/>
          </a:r>
          <a:endParaRPr sz="1100"/>
        </a:p>
      </xdr:txBody>
    </xdr:sp>
    <xdr:clientData fLocksWithSheet="0"/>
  </xdr:oneCellAnchor>
  <xdr:oneCellAnchor>
    <xdr:from>
      <xdr:col>1</xdr:col>
      <xdr:colOff>2495550</xdr:colOff>
      <xdr:row>3</xdr:row>
      <xdr:rowOff>57150</xdr:rowOff>
    </xdr:from>
    <xdr:ext cx="447675" cy="447675"/>
    <xdr:pic>
      <xdr:nvPicPr>
        <xdr:cNvPr id="0" name="image7.png" title="Изображение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</xdr:row>
      <xdr:rowOff>0</xdr:rowOff>
    </xdr:from>
    <xdr:ext cx="990600" cy="990600"/>
    <xdr:pic>
      <xdr:nvPicPr>
        <xdr:cNvPr id="0" name="image1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</xdr:row>
      <xdr:rowOff>0</xdr:rowOff>
    </xdr:from>
    <xdr:ext cx="990600" cy="990600"/>
    <xdr:pic>
      <xdr:nvPicPr>
        <xdr:cNvPr id="0" name="image2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</xdr:row>
      <xdr:rowOff>0</xdr:rowOff>
    </xdr:from>
    <xdr:ext cx="990600" cy="990600"/>
    <xdr:pic>
      <xdr:nvPicPr>
        <xdr:cNvPr id="0" name="image6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</xdr:row>
      <xdr:rowOff>0</xdr:rowOff>
    </xdr:from>
    <xdr:ext cx="657225" cy="981075"/>
    <xdr:pic>
      <xdr:nvPicPr>
        <xdr:cNvPr id="0" name="image5.jp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7</xdr:row>
      <xdr:rowOff>0</xdr:rowOff>
    </xdr:from>
    <xdr:ext cx="895350" cy="990600"/>
    <xdr:pic>
      <xdr:nvPicPr>
        <xdr:cNvPr id="0" name="image3.pn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8</xdr:row>
      <xdr:rowOff>0</xdr:rowOff>
    </xdr:from>
    <xdr:ext cx="952500" cy="990600"/>
    <xdr:pic>
      <xdr:nvPicPr>
        <xdr:cNvPr id="0" name="image4.jp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2</xdr:col>
      <xdr:colOff>733425</xdr:colOff>
      <xdr:row>1</xdr:row>
      <xdr:rowOff>0</xdr:rowOff>
    </xdr:from>
    <xdr:ext cx="323850" cy="152400"/>
    <xdr:sp>
      <xdr:nvSpPr>
        <xdr:cNvPr id="4" name="Shape 4"/>
        <xdr:cNvSpPr/>
      </xdr:nvSpPr>
      <xdr:spPr>
        <a:xfrm rot="-5400000">
          <a:off x="5274563" y="3622838"/>
          <a:ext cx="142875" cy="314325"/>
        </a:xfrm>
        <a:prstGeom prst="downArrow">
          <a:avLst>
            <a:gd fmla="val 50000" name="adj1"/>
            <a:gd fmla="val 50000" name="adj2"/>
          </a:avLst>
        </a:prstGeom>
        <a:solidFill>
          <a:schemeClr val="accent1"/>
        </a:solidFill>
        <a:ln cap="flat" cmpd="sng" w="12700">
          <a:solidFill>
            <a:srgbClr val="42719B"/>
          </a:solidFill>
          <a:prstDash val="solid"/>
          <a:miter lim="800000"/>
          <a:headEnd len="sm" w="sm" type="none"/>
          <a:tailEnd len="sm" w="sm" type="none"/>
        </a:ln>
      </xdr:spPr>
      <xdr:txBody>
        <a:bodyPr anchorCtr="0" anchor="t" bIns="45700" lIns="91425" spcFirstLastPara="1" rIns="91425" wrap="square" tIns="45700">
          <a:noAutofit/>
        </a:bodyPr>
        <a:lstStyle/>
        <a:p>
          <a:pPr indent="0" lvl="0" marL="0" rtl="0" algn="l">
            <a:spcBef>
              <a:spcPts val="0"/>
            </a:spcBef>
            <a:spcAft>
              <a:spcPts val="0"/>
            </a:spcAft>
            <a:buSzPts val="1100"/>
            <a:buFont typeface="Arial"/>
            <a:buNone/>
          </a:pPr>
          <a:r>
            <a:t/>
          </a:r>
          <a:endParaRPr sz="1100"/>
        </a:p>
      </xdr:txBody>
    </xdr:sp>
    <xdr:clientData fLocksWithSheet="0"/>
  </xdr:oneCellAnchor>
  <xdr:oneCellAnchor>
    <xdr:from>
      <xdr:col>1</xdr:col>
      <xdr:colOff>9525</xdr:colOff>
      <xdr:row>0</xdr:row>
      <xdr:rowOff>9525</xdr:rowOff>
    </xdr:from>
    <xdr:ext cx="5000625" cy="962025"/>
    <xdr:pic>
      <xdr:nvPicPr>
        <xdr:cNvPr id="0" name="image10.png" title="Изображение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3514725</xdr:colOff>
      <xdr:row>4</xdr:row>
      <xdr:rowOff>47625</xdr:rowOff>
    </xdr:from>
    <xdr:ext cx="514350" cy="514350"/>
    <xdr:pic>
      <xdr:nvPicPr>
        <xdr:cNvPr id="0" name="image7.png" title="Изображение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</xdr:row>
      <xdr:rowOff>0</xdr:rowOff>
    </xdr:from>
    <xdr:ext cx="476250" cy="1009650"/>
    <xdr:pic>
      <xdr:nvPicPr>
        <xdr:cNvPr id="0" name="image9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</xdr:row>
      <xdr:rowOff>0</xdr:rowOff>
    </xdr:from>
    <xdr:ext cx="257175" cy="1009650"/>
    <xdr:pic>
      <xdr:nvPicPr>
        <xdr:cNvPr id="0" name="image15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</xdr:row>
      <xdr:rowOff>0</xdr:rowOff>
    </xdr:from>
    <xdr:ext cx="285750" cy="1009650"/>
    <xdr:pic>
      <xdr:nvPicPr>
        <xdr:cNvPr id="0" name="image8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</xdr:row>
      <xdr:rowOff>0</xdr:rowOff>
    </xdr:from>
    <xdr:ext cx="304800" cy="1009650"/>
    <xdr:pic>
      <xdr:nvPicPr>
        <xdr:cNvPr id="0" name="image14.pn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7</xdr:row>
      <xdr:rowOff>0</xdr:rowOff>
    </xdr:from>
    <xdr:ext cx="219075" cy="1009650"/>
    <xdr:pic>
      <xdr:nvPicPr>
        <xdr:cNvPr id="0" name="image16.pn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8</xdr:row>
      <xdr:rowOff>0</xdr:rowOff>
    </xdr:from>
    <xdr:ext cx="962025" cy="962025"/>
    <xdr:pic>
      <xdr:nvPicPr>
        <xdr:cNvPr id="0" name="image12.pn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9</xdr:row>
      <xdr:rowOff>0</xdr:rowOff>
    </xdr:from>
    <xdr:ext cx="962025" cy="695325"/>
    <xdr:pic>
      <xdr:nvPicPr>
        <xdr:cNvPr id="0" name="image13.jp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10</xdr:row>
      <xdr:rowOff>0</xdr:rowOff>
    </xdr:from>
    <xdr:ext cx="962025" cy="962025"/>
    <xdr:pic>
      <xdr:nvPicPr>
        <xdr:cNvPr id="0" name="image11.jp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11</xdr:row>
      <xdr:rowOff>0</xdr:rowOff>
    </xdr:from>
    <xdr:ext cx="952500" cy="952500"/>
    <xdr:pic>
      <xdr:nvPicPr>
        <xdr:cNvPr id="0" name="image18.pn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12</xdr:row>
      <xdr:rowOff>0</xdr:rowOff>
    </xdr:from>
    <xdr:ext cx="962025" cy="962025"/>
    <xdr:pic>
      <xdr:nvPicPr>
        <xdr:cNvPr id="0" name="image31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180975</xdr:colOff>
      <xdr:row>0</xdr:row>
      <xdr:rowOff>57150</xdr:rowOff>
    </xdr:from>
    <xdr:ext cx="4095750" cy="962025"/>
    <xdr:pic>
      <xdr:nvPicPr>
        <xdr:cNvPr id="0" name="image17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5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2</xdr:col>
      <xdr:colOff>485775</xdr:colOff>
      <xdr:row>0</xdr:row>
      <xdr:rowOff>0</xdr:rowOff>
    </xdr:from>
    <xdr:ext cx="3086100" cy="476250"/>
    <xdr:sp>
      <xdr:nvSpPr>
        <xdr:cNvPr id="5" name="Shape 5"/>
        <xdr:cNvSpPr/>
      </xdr:nvSpPr>
      <xdr:spPr>
        <a:xfrm>
          <a:off x="3807713" y="3546638"/>
          <a:ext cx="3076575" cy="466725"/>
        </a:xfrm>
        <a:prstGeom prst="rect">
          <a:avLst/>
        </a:prstGeom>
        <a:noFill/>
        <a:ln>
          <a:noFill/>
        </a:ln>
      </xdr:spPr>
      <xdr:txBody>
        <a:bodyPr anchorCtr="0" anchor="t" bIns="45000" lIns="90000" spcFirstLastPara="1" rIns="90000" wrap="square" tIns="45000">
          <a:noAutofit/>
        </a:bodyPr>
        <a:lstStyle/>
        <a:p>
          <a:pPr indent="0" lvl="0" marL="0" rtl="0" algn="l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404040"/>
            </a:buClr>
            <a:buSzPts val="1100"/>
            <a:buFont typeface="Verdana"/>
            <a:buNone/>
          </a:pPr>
          <a:r>
            <a:rPr b="0" lang="en-US" sz="1100" strike="noStrike">
              <a:solidFill>
                <a:srgbClr val="404040"/>
              </a:solidFill>
              <a:latin typeface="Verdana"/>
              <a:ea typeface="Verdana"/>
              <a:cs typeface="Verdana"/>
              <a:sym typeface="Verdana"/>
            </a:rPr>
            <a:t>БЛИСКАВКОЗАХИСТ ТА УЗЕМЛЕННЯ </a:t>
          </a:r>
          <a:endParaRPr b="0" sz="1100" strike="noStrike">
            <a:latin typeface="Times New Roman"/>
            <a:ea typeface="Times New Roman"/>
            <a:cs typeface="Times New Roman"/>
            <a:sym typeface="Times New Roman"/>
          </a:endParaRPr>
        </a:p>
        <a:p>
          <a:pPr indent="0" lvl="0" marL="0" rtl="0" algn="l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404040"/>
            </a:buClr>
            <a:buSzPts val="1400"/>
            <a:buFont typeface="Verdana"/>
            <a:buNone/>
          </a:pPr>
          <a:r>
            <a:rPr b="0" lang="en-US" sz="1400" strike="noStrike">
              <a:solidFill>
                <a:srgbClr val="404040"/>
              </a:solidFill>
              <a:latin typeface="Verdana"/>
              <a:ea typeface="Verdana"/>
              <a:cs typeface="Verdana"/>
              <a:sym typeface="Verdana"/>
            </a:rPr>
            <a:t>   </a:t>
          </a:r>
          <a:r>
            <a:rPr b="1" lang="en-US" sz="1100" strike="noStrike">
              <a:solidFill>
                <a:srgbClr val="016A7D"/>
              </a:solidFill>
              <a:latin typeface="Verdana"/>
              <a:ea typeface="Verdana"/>
              <a:cs typeface="Verdana"/>
              <a:sym typeface="Verdana"/>
            </a:rPr>
            <a:t>ПРАЙС-ЛИСТ від 02.12.2019 </a:t>
          </a:r>
          <a:endParaRPr b="0" sz="1100" strike="noStrike">
            <a:latin typeface="Times New Roman"/>
            <a:ea typeface="Times New Roman"/>
            <a:cs typeface="Times New Roman"/>
            <a:sym typeface="Times New Roman"/>
          </a:endParaRPr>
        </a:p>
      </xdr:txBody>
    </xdr:sp>
    <xdr:clientData fLocksWithSheet="0"/>
  </xdr:oneCellAnchor>
  <xdr:oneCellAnchor>
    <xdr:from>
      <xdr:col>0</xdr:col>
      <xdr:colOff>57150</xdr:colOff>
      <xdr:row>188</xdr:row>
      <xdr:rowOff>180975</xdr:rowOff>
    </xdr:from>
    <xdr:ext cx="1076325" cy="847725"/>
    <xdr:pic>
      <xdr:nvPicPr>
        <xdr:cNvPr id="0" name="image48.jp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194</xdr:row>
      <xdr:rowOff>152400</xdr:rowOff>
    </xdr:from>
    <xdr:ext cx="952500" cy="895350"/>
    <xdr:pic>
      <xdr:nvPicPr>
        <xdr:cNvPr id="0" name="image28.jp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47625</xdr:colOff>
      <xdr:row>204</xdr:row>
      <xdr:rowOff>114300</xdr:rowOff>
    </xdr:from>
    <xdr:ext cx="1076325" cy="933450"/>
    <xdr:pic>
      <xdr:nvPicPr>
        <xdr:cNvPr id="0" name="image27.jp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</xdr:colOff>
      <xdr:row>629</xdr:row>
      <xdr:rowOff>19050</xdr:rowOff>
    </xdr:from>
    <xdr:ext cx="1143000" cy="990600"/>
    <xdr:pic>
      <xdr:nvPicPr>
        <xdr:cNvPr id="0" name="image33.jp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</xdr:colOff>
      <xdr:row>641</xdr:row>
      <xdr:rowOff>161925</xdr:rowOff>
    </xdr:from>
    <xdr:ext cx="1076325" cy="752475"/>
    <xdr:pic>
      <xdr:nvPicPr>
        <xdr:cNvPr id="0" name="image25.jp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338</xdr:row>
      <xdr:rowOff>47625</xdr:rowOff>
    </xdr:from>
    <xdr:ext cx="638175" cy="400050"/>
    <xdr:pic>
      <xdr:nvPicPr>
        <xdr:cNvPr id="0" name="image29.jp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344</xdr:row>
      <xdr:rowOff>85725</xdr:rowOff>
    </xdr:from>
    <xdr:ext cx="819150" cy="447675"/>
    <xdr:pic>
      <xdr:nvPicPr>
        <xdr:cNvPr id="0" name="image51.pn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655</xdr:row>
      <xdr:rowOff>142875</xdr:rowOff>
    </xdr:from>
    <xdr:ext cx="838200" cy="2695575"/>
    <xdr:pic>
      <xdr:nvPicPr>
        <xdr:cNvPr id="0" name="image35.pn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619125</xdr:colOff>
      <xdr:row>656</xdr:row>
      <xdr:rowOff>19050</xdr:rowOff>
    </xdr:from>
    <xdr:ext cx="571500" cy="2447925"/>
    <xdr:pic>
      <xdr:nvPicPr>
        <xdr:cNvPr id="0" name="image45.pn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662</xdr:row>
      <xdr:rowOff>390525</xdr:rowOff>
    </xdr:from>
    <xdr:ext cx="590550" cy="666750"/>
    <xdr:pic>
      <xdr:nvPicPr>
        <xdr:cNvPr id="0" name="image30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342</xdr:row>
      <xdr:rowOff>142875</xdr:rowOff>
    </xdr:from>
    <xdr:ext cx="1085850" cy="247650"/>
    <xdr:pic>
      <xdr:nvPicPr>
        <xdr:cNvPr id="0" name="image68.jp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466725</xdr:colOff>
      <xdr:row>517</xdr:row>
      <xdr:rowOff>123825</xdr:rowOff>
    </xdr:from>
    <xdr:ext cx="342900" cy="1981200"/>
    <xdr:pic>
      <xdr:nvPicPr>
        <xdr:cNvPr id="0" name="image20.jp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381000</xdr:colOff>
      <xdr:row>529</xdr:row>
      <xdr:rowOff>161925</xdr:rowOff>
    </xdr:from>
    <xdr:ext cx="809625" cy="2371725"/>
    <xdr:pic>
      <xdr:nvPicPr>
        <xdr:cNvPr id="0" name="image26.jp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</xdr:colOff>
      <xdr:row>302</xdr:row>
      <xdr:rowOff>76200</xdr:rowOff>
    </xdr:from>
    <xdr:ext cx="1181100" cy="400050"/>
    <xdr:pic>
      <xdr:nvPicPr>
        <xdr:cNvPr id="0" name="image32.jp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304</xdr:row>
      <xdr:rowOff>19050</xdr:rowOff>
    </xdr:from>
    <xdr:ext cx="714375" cy="561975"/>
    <xdr:pic>
      <xdr:nvPicPr>
        <xdr:cNvPr id="0" name="image19.pn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312</xdr:row>
      <xdr:rowOff>57150</xdr:rowOff>
    </xdr:from>
    <xdr:ext cx="723900" cy="1628775"/>
    <xdr:pic>
      <xdr:nvPicPr>
        <xdr:cNvPr id="0" name="image22.jp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352425</xdr:colOff>
      <xdr:row>322</xdr:row>
      <xdr:rowOff>47625</xdr:rowOff>
    </xdr:from>
    <xdr:ext cx="533400" cy="285750"/>
    <xdr:pic>
      <xdr:nvPicPr>
        <xdr:cNvPr id="0" name="image46.jp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352425</xdr:colOff>
      <xdr:row>423</xdr:row>
      <xdr:rowOff>57150</xdr:rowOff>
    </xdr:from>
    <xdr:ext cx="590550" cy="2457450"/>
    <xdr:pic>
      <xdr:nvPicPr>
        <xdr:cNvPr id="0" name="image24.jp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361</xdr:row>
      <xdr:rowOff>219075</xdr:rowOff>
    </xdr:from>
    <xdr:ext cx="723900" cy="2514600"/>
    <xdr:pic>
      <xdr:nvPicPr>
        <xdr:cNvPr id="0" name="image82.jp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428625</xdr:colOff>
      <xdr:row>395</xdr:row>
      <xdr:rowOff>85725</xdr:rowOff>
    </xdr:from>
    <xdr:ext cx="447675" cy="2085975"/>
    <xdr:pic>
      <xdr:nvPicPr>
        <xdr:cNvPr id="0" name="image23.jp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409575</xdr:colOff>
      <xdr:row>410</xdr:row>
      <xdr:rowOff>66675</xdr:rowOff>
    </xdr:from>
    <xdr:ext cx="476250" cy="1905000"/>
    <xdr:pic>
      <xdr:nvPicPr>
        <xdr:cNvPr id="0" name="image21.jp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</xdr:colOff>
      <xdr:row>458</xdr:row>
      <xdr:rowOff>57150</xdr:rowOff>
    </xdr:from>
    <xdr:ext cx="1123950" cy="2181225"/>
    <xdr:pic>
      <xdr:nvPicPr>
        <xdr:cNvPr id="0" name="image40.jp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381000</xdr:colOff>
      <xdr:row>472</xdr:row>
      <xdr:rowOff>161925</xdr:rowOff>
    </xdr:from>
    <xdr:ext cx="447675" cy="2333625"/>
    <xdr:pic>
      <xdr:nvPicPr>
        <xdr:cNvPr id="0" name="image34.jp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390525</xdr:colOff>
      <xdr:row>489</xdr:row>
      <xdr:rowOff>123825</xdr:rowOff>
    </xdr:from>
    <xdr:ext cx="409575" cy="2190750"/>
    <xdr:pic>
      <xdr:nvPicPr>
        <xdr:cNvPr id="0" name="image44.jpg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266700</xdr:colOff>
      <xdr:row>502</xdr:row>
      <xdr:rowOff>190500</xdr:rowOff>
    </xdr:from>
    <xdr:ext cx="676275" cy="2647950"/>
    <xdr:pic>
      <xdr:nvPicPr>
        <xdr:cNvPr id="0" name="image60.jp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586</xdr:row>
      <xdr:rowOff>9525</xdr:rowOff>
    </xdr:from>
    <xdr:ext cx="381000" cy="990600"/>
    <xdr:pic>
      <xdr:nvPicPr>
        <xdr:cNvPr id="0" name="image39.png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</xdr:colOff>
      <xdr:row>352</xdr:row>
      <xdr:rowOff>133350</xdr:rowOff>
    </xdr:from>
    <xdr:ext cx="1219200" cy="923925"/>
    <xdr:pic>
      <xdr:nvPicPr>
        <xdr:cNvPr id="0" name="image88.png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306</xdr:row>
      <xdr:rowOff>-19050</xdr:rowOff>
    </xdr:from>
    <xdr:ext cx="523875" cy="447675"/>
    <xdr:pic>
      <xdr:nvPicPr>
        <xdr:cNvPr id="0" name="image41.png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447675</xdr:colOff>
      <xdr:row>308</xdr:row>
      <xdr:rowOff>19050</xdr:rowOff>
    </xdr:from>
    <xdr:ext cx="485775" cy="371475"/>
    <xdr:pic>
      <xdr:nvPicPr>
        <xdr:cNvPr id="0" name="image42.jpg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294</xdr:row>
      <xdr:rowOff>152400</xdr:rowOff>
    </xdr:from>
    <xdr:ext cx="971550" cy="1943100"/>
    <xdr:pic>
      <xdr:nvPicPr>
        <xdr:cNvPr id="0" name="image38.jpg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545</xdr:row>
      <xdr:rowOff>95250</xdr:rowOff>
    </xdr:from>
    <xdr:ext cx="790575" cy="2743200"/>
    <xdr:pic>
      <xdr:nvPicPr>
        <xdr:cNvPr id="0" name="image36.jpg"/>
        <xdr:cNvPicPr preferRelativeResize="0"/>
      </xdr:nvPicPr>
      <xdr:blipFill>
        <a:blip cstate="print" r:embed="rId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1323975</xdr:colOff>
      <xdr:row>671</xdr:row>
      <xdr:rowOff>95250</xdr:rowOff>
    </xdr:from>
    <xdr:ext cx="1066800" cy="790575"/>
    <xdr:pic>
      <xdr:nvPicPr>
        <xdr:cNvPr id="0" name="image37.png"/>
        <xdr:cNvPicPr preferRelativeResize="0"/>
      </xdr:nvPicPr>
      <xdr:blipFill>
        <a:blip cstate="print" r:embed="rId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377</xdr:row>
      <xdr:rowOff>161925</xdr:rowOff>
    </xdr:from>
    <xdr:ext cx="514350" cy="2324100"/>
    <xdr:pic>
      <xdr:nvPicPr>
        <xdr:cNvPr id="0" name="image23.jp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439</xdr:row>
      <xdr:rowOff>152400</xdr:rowOff>
    </xdr:from>
    <xdr:ext cx="1143000" cy="2819400"/>
    <xdr:pic>
      <xdr:nvPicPr>
        <xdr:cNvPr id="0" name="image90.jpg"/>
        <xdr:cNvPicPr preferRelativeResize="0"/>
      </xdr:nvPicPr>
      <xdr:blipFill>
        <a:blip cstate="print" r:embed="rId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8</xdr:row>
      <xdr:rowOff>161925</xdr:rowOff>
    </xdr:from>
    <xdr:ext cx="771525" cy="628650"/>
    <xdr:pic>
      <xdr:nvPicPr>
        <xdr:cNvPr id="0" name="image43.jpg"/>
        <xdr:cNvPicPr preferRelativeResize="0"/>
      </xdr:nvPicPr>
      <xdr:blipFill>
        <a:blip cstate="print" r:embed="rId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12</xdr:row>
      <xdr:rowOff>104775</xdr:rowOff>
    </xdr:from>
    <xdr:ext cx="790575" cy="704850"/>
    <xdr:pic>
      <xdr:nvPicPr>
        <xdr:cNvPr id="0" name="image98.jpg"/>
        <xdr:cNvPicPr preferRelativeResize="0"/>
      </xdr:nvPicPr>
      <xdr:blipFill>
        <a:blip cstate="print" r:embed="rId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16</xdr:row>
      <xdr:rowOff>114300</xdr:rowOff>
    </xdr:from>
    <xdr:ext cx="781050" cy="685800"/>
    <xdr:pic>
      <xdr:nvPicPr>
        <xdr:cNvPr id="0" name="image93.jpg"/>
        <xdr:cNvPicPr preferRelativeResize="0"/>
      </xdr:nvPicPr>
      <xdr:blipFill>
        <a:blip cstate="print" r:embed="rId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20</xdr:row>
      <xdr:rowOff>57150</xdr:rowOff>
    </xdr:from>
    <xdr:ext cx="771525" cy="647700"/>
    <xdr:pic>
      <xdr:nvPicPr>
        <xdr:cNvPr id="0" name="image47.jpg"/>
        <xdr:cNvPicPr preferRelativeResize="0"/>
      </xdr:nvPicPr>
      <xdr:blipFill>
        <a:blip cstate="print" r:embed="rId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22</xdr:row>
      <xdr:rowOff>47625</xdr:rowOff>
    </xdr:from>
    <xdr:ext cx="619125" cy="533400"/>
    <xdr:pic>
      <xdr:nvPicPr>
        <xdr:cNvPr id="0" name="image49.jpg"/>
        <xdr:cNvPicPr preferRelativeResize="0"/>
      </xdr:nvPicPr>
      <xdr:blipFill>
        <a:blip cstate="print" r:embed="rId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24</xdr:row>
      <xdr:rowOff>85725</xdr:rowOff>
    </xdr:from>
    <xdr:ext cx="723900" cy="666750"/>
    <xdr:pic>
      <xdr:nvPicPr>
        <xdr:cNvPr id="0" name="image67.jpg"/>
        <xdr:cNvPicPr preferRelativeResize="0"/>
      </xdr:nvPicPr>
      <xdr:blipFill>
        <a:blip cstate="print" r:embed="rId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27</xdr:row>
      <xdr:rowOff>104775</xdr:rowOff>
    </xdr:from>
    <xdr:ext cx="742950" cy="647700"/>
    <xdr:pic>
      <xdr:nvPicPr>
        <xdr:cNvPr id="0" name="image57.jpg"/>
        <xdr:cNvPicPr preferRelativeResize="0"/>
      </xdr:nvPicPr>
      <xdr:blipFill>
        <a:blip cstate="print" r:embed="rId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30</xdr:row>
      <xdr:rowOff>76200</xdr:rowOff>
    </xdr:from>
    <xdr:ext cx="714375" cy="647700"/>
    <xdr:pic>
      <xdr:nvPicPr>
        <xdr:cNvPr id="0" name="image50.jpg"/>
        <xdr:cNvPicPr preferRelativeResize="0"/>
      </xdr:nvPicPr>
      <xdr:blipFill>
        <a:blip cstate="print" r:embed="rId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33</xdr:row>
      <xdr:rowOff>95250</xdr:rowOff>
    </xdr:from>
    <xdr:ext cx="704850" cy="600075"/>
    <xdr:pic>
      <xdr:nvPicPr>
        <xdr:cNvPr id="0" name="image52.jpg"/>
        <xdr:cNvPicPr preferRelativeResize="0"/>
      </xdr:nvPicPr>
      <xdr:blipFill>
        <a:blip cstate="print" r:embed="rId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35</xdr:row>
      <xdr:rowOff>104775</xdr:rowOff>
    </xdr:from>
    <xdr:ext cx="666750" cy="571500"/>
    <xdr:pic>
      <xdr:nvPicPr>
        <xdr:cNvPr id="0" name="image53.jpg"/>
        <xdr:cNvPicPr preferRelativeResize="0"/>
      </xdr:nvPicPr>
      <xdr:blipFill>
        <a:blip cstate="print" r:embed="rId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37</xdr:row>
      <xdr:rowOff>95250</xdr:rowOff>
    </xdr:from>
    <xdr:ext cx="733425" cy="666750"/>
    <xdr:pic>
      <xdr:nvPicPr>
        <xdr:cNvPr id="0" name="image55.jpg"/>
        <xdr:cNvPicPr preferRelativeResize="0"/>
      </xdr:nvPicPr>
      <xdr:blipFill>
        <a:blip cstate="print" r:embed="rId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40</xdr:row>
      <xdr:rowOff>85725</xdr:rowOff>
    </xdr:from>
    <xdr:ext cx="733425" cy="647700"/>
    <xdr:pic>
      <xdr:nvPicPr>
        <xdr:cNvPr id="0" name="image63.jpg"/>
        <xdr:cNvPicPr preferRelativeResize="0"/>
      </xdr:nvPicPr>
      <xdr:blipFill>
        <a:blip cstate="print" r:embed="rId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44</xdr:row>
      <xdr:rowOff>38100</xdr:rowOff>
    </xdr:from>
    <xdr:ext cx="685800" cy="628650"/>
    <xdr:pic>
      <xdr:nvPicPr>
        <xdr:cNvPr id="0" name="image59.jpg"/>
        <xdr:cNvPicPr preferRelativeResize="0"/>
      </xdr:nvPicPr>
      <xdr:blipFill>
        <a:blip cstate="print" r:embed="rId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46</xdr:row>
      <xdr:rowOff>28575</xdr:rowOff>
    </xdr:from>
    <xdr:ext cx="676275" cy="628650"/>
    <xdr:pic>
      <xdr:nvPicPr>
        <xdr:cNvPr id="0" name="image56.jpg"/>
        <xdr:cNvPicPr preferRelativeResize="0"/>
      </xdr:nvPicPr>
      <xdr:blipFill>
        <a:blip cstate="print" r:embed="rId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49</xdr:row>
      <xdr:rowOff>95250</xdr:rowOff>
    </xdr:from>
    <xdr:ext cx="771525" cy="571500"/>
    <xdr:pic>
      <xdr:nvPicPr>
        <xdr:cNvPr id="0" name="image61.png"/>
        <xdr:cNvPicPr preferRelativeResize="0"/>
      </xdr:nvPicPr>
      <xdr:blipFill>
        <a:blip cstate="print" r:embed="rId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352425</xdr:colOff>
      <xdr:row>52</xdr:row>
      <xdr:rowOff>28575</xdr:rowOff>
    </xdr:from>
    <xdr:ext cx="447675" cy="581025"/>
    <xdr:pic>
      <xdr:nvPicPr>
        <xdr:cNvPr id="0" name="image58.jpg"/>
        <xdr:cNvPicPr preferRelativeResize="0"/>
      </xdr:nvPicPr>
      <xdr:blipFill>
        <a:blip cstate="print" r:embed="rId4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333375</xdr:colOff>
      <xdr:row>54</xdr:row>
      <xdr:rowOff>57150</xdr:rowOff>
    </xdr:from>
    <xdr:ext cx="476250" cy="523875"/>
    <xdr:pic>
      <xdr:nvPicPr>
        <xdr:cNvPr id="0" name="image54.jpg"/>
        <xdr:cNvPicPr preferRelativeResize="0"/>
      </xdr:nvPicPr>
      <xdr:blipFill>
        <a:blip cstate="print" r:embed="rId5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323850</xdr:colOff>
      <xdr:row>56</xdr:row>
      <xdr:rowOff>38100</xdr:rowOff>
    </xdr:from>
    <xdr:ext cx="514350" cy="523875"/>
    <xdr:pic>
      <xdr:nvPicPr>
        <xdr:cNvPr id="0" name="image62.jpg"/>
        <xdr:cNvPicPr preferRelativeResize="0"/>
      </xdr:nvPicPr>
      <xdr:blipFill>
        <a:blip cstate="print" r:embed="rId5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67</xdr:row>
      <xdr:rowOff>171450</xdr:rowOff>
    </xdr:from>
    <xdr:ext cx="1085850" cy="1866900"/>
    <xdr:pic>
      <xdr:nvPicPr>
        <xdr:cNvPr id="0" name="image64.png"/>
        <xdr:cNvPicPr preferRelativeResize="0"/>
      </xdr:nvPicPr>
      <xdr:blipFill>
        <a:blip cstate="print" r:embed="rId5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75</xdr:row>
      <xdr:rowOff>200025</xdr:rowOff>
    </xdr:from>
    <xdr:ext cx="600075" cy="981075"/>
    <xdr:pic>
      <xdr:nvPicPr>
        <xdr:cNvPr id="0" name="image65.jpg"/>
        <xdr:cNvPicPr preferRelativeResize="0"/>
      </xdr:nvPicPr>
      <xdr:blipFill>
        <a:blip cstate="print" r:embed="rId5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361950</xdr:colOff>
      <xdr:row>89</xdr:row>
      <xdr:rowOff>104775</xdr:rowOff>
    </xdr:from>
    <xdr:ext cx="400050" cy="1019175"/>
    <xdr:pic>
      <xdr:nvPicPr>
        <xdr:cNvPr id="0" name="image79.jpg"/>
        <xdr:cNvPicPr preferRelativeResize="0"/>
      </xdr:nvPicPr>
      <xdr:blipFill>
        <a:blip cstate="print" r:embed="rId5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371475</xdr:colOff>
      <xdr:row>94</xdr:row>
      <xdr:rowOff>133350</xdr:rowOff>
    </xdr:from>
    <xdr:ext cx="400050" cy="962025"/>
    <xdr:pic>
      <xdr:nvPicPr>
        <xdr:cNvPr id="0" name="image66.jpg"/>
        <xdr:cNvPicPr preferRelativeResize="0"/>
      </xdr:nvPicPr>
      <xdr:blipFill>
        <a:blip cstate="print" r:embed="rId5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104</xdr:row>
      <xdr:rowOff>76200</xdr:rowOff>
    </xdr:from>
    <xdr:ext cx="942975" cy="600075"/>
    <xdr:pic>
      <xdr:nvPicPr>
        <xdr:cNvPr id="0" name="image141.jpg"/>
        <xdr:cNvPicPr preferRelativeResize="0"/>
      </xdr:nvPicPr>
      <xdr:blipFill>
        <a:blip cstate="print" r:embed="rId5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108</xdr:row>
      <xdr:rowOff>133350</xdr:rowOff>
    </xdr:from>
    <xdr:ext cx="981075" cy="1257300"/>
    <xdr:pic>
      <xdr:nvPicPr>
        <xdr:cNvPr id="0" name="image69.jpg"/>
        <xdr:cNvPicPr preferRelativeResize="0"/>
      </xdr:nvPicPr>
      <xdr:blipFill>
        <a:blip cstate="print" r:embed="rId5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115</xdr:row>
      <xdr:rowOff>200025</xdr:rowOff>
    </xdr:from>
    <xdr:ext cx="981075" cy="609600"/>
    <xdr:pic>
      <xdr:nvPicPr>
        <xdr:cNvPr id="0" name="image124.jpg"/>
        <xdr:cNvPicPr preferRelativeResize="0"/>
      </xdr:nvPicPr>
      <xdr:blipFill>
        <a:blip cstate="print" r:embed="rId5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119</xdr:row>
      <xdr:rowOff>200025</xdr:rowOff>
    </xdr:from>
    <xdr:ext cx="876300" cy="552450"/>
    <xdr:pic>
      <xdr:nvPicPr>
        <xdr:cNvPr id="0" name="image70.jpg"/>
        <xdr:cNvPicPr preferRelativeResize="0"/>
      </xdr:nvPicPr>
      <xdr:blipFill>
        <a:blip cstate="print" r:embed="rId5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123</xdr:row>
      <xdr:rowOff>76200</xdr:rowOff>
    </xdr:from>
    <xdr:ext cx="781050" cy="542925"/>
    <xdr:pic>
      <xdr:nvPicPr>
        <xdr:cNvPr id="0" name="image71.jpg"/>
        <xdr:cNvPicPr preferRelativeResize="0"/>
      </xdr:nvPicPr>
      <xdr:blipFill>
        <a:blip cstate="print" r:embed="rId6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125</xdr:row>
      <xdr:rowOff>57150</xdr:rowOff>
    </xdr:from>
    <xdr:ext cx="619125" cy="647700"/>
    <xdr:pic>
      <xdr:nvPicPr>
        <xdr:cNvPr id="0" name="image73.jpg"/>
        <xdr:cNvPicPr preferRelativeResize="0"/>
      </xdr:nvPicPr>
      <xdr:blipFill>
        <a:blip cstate="print" r:embed="rId6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128</xdr:row>
      <xdr:rowOff>0</xdr:rowOff>
    </xdr:from>
    <xdr:ext cx="657225" cy="609600"/>
    <xdr:pic>
      <xdr:nvPicPr>
        <xdr:cNvPr id="0" name="image72.jpg"/>
        <xdr:cNvPicPr preferRelativeResize="0"/>
      </xdr:nvPicPr>
      <xdr:blipFill>
        <a:blip cstate="print" r:embed="rId6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130</xdr:row>
      <xdr:rowOff>95250</xdr:rowOff>
    </xdr:from>
    <xdr:ext cx="657225" cy="666750"/>
    <xdr:pic>
      <xdr:nvPicPr>
        <xdr:cNvPr id="0" name="image121.png"/>
        <xdr:cNvPicPr preferRelativeResize="0"/>
      </xdr:nvPicPr>
      <xdr:blipFill>
        <a:blip cstate="print" r:embed="rId6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137</xdr:row>
      <xdr:rowOff>47625</xdr:rowOff>
    </xdr:from>
    <xdr:ext cx="657225" cy="828675"/>
    <xdr:pic>
      <xdr:nvPicPr>
        <xdr:cNvPr id="0" name="image116.jpg"/>
        <xdr:cNvPicPr preferRelativeResize="0"/>
      </xdr:nvPicPr>
      <xdr:blipFill>
        <a:blip cstate="print" r:embed="rId6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180975</xdr:colOff>
      <xdr:row>141</xdr:row>
      <xdr:rowOff>180975</xdr:rowOff>
    </xdr:from>
    <xdr:ext cx="819150" cy="1295400"/>
    <xdr:pic>
      <xdr:nvPicPr>
        <xdr:cNvPr id="0" name="image75.jpg"/>
        <xdr:cNvPicPr preferRelativeResize="0"/>
      </xdr:nvPicPr>
      <xdr:blipFill>
        <a:blip cstate="print" r:embed="rId6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333375</xdr:colOff>
      <xdr:row>149</xdr:row>
      <xdr:rowOff>28575</xdr:rowOff>
    </xdr:from>
    <xdr:ext cx="561975" cy="523875"/>
    <xdr:pic>
      <xdr:nvPicPr>
        <xdr:cNvPr id="0" name="image76.jpg"/>
        <xdr:cNvPicPr preferRelativeResize="0"/>
      </xdr:nvPicPr>
      <xdr:blipFill>
        <a:blip cstate="print" r:embed="rId6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151</xdr:row>
      <xdr:rowOff>38100</xdr:rowOff>
    </xdr:from>
    <xdr:ext cx="571500" cy="466725"/>
    <xdr:pic>
      <xdr:nvPicPr>
        <xdr:cNvPr id="0" name="image74.jpg"/>
        <xdr:cNvPicPr preferRelativeResize="0"/>
      </xdr:nvPicPr>
      <xdr:blipFill>
        <a:blip cstate="print" r:embed="rId6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153</xdr:row>
      <xdr:rowOff>0</xdr:rowOff>
    </xdr:from>
    <xdr:ext cx="600075" cy="514350"/>
    <xdr:pic>
      <xdr:nvPicPr>
        <xdr:cNvPr id="0" name="image77.jpg"/>
        <xdr:cNvPicPr preferRelativeResize="0"/>
      </xdr:nvPicPr>
      <xdr:blipFill>
        <a:blip cstate="print" r:embed="rId6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159</xdr:row>
      <xdr:rowOff>9525</xdr:rowOff>
    </xdr:from>
    <xdr:ext cx="1143000" cy="762000"/>
    <xdr:pic>
      <xdr:nvPicPr>
        <xdr:cNvPr id="0" name="image81.jpg"/>
        <xdr:cNvPicPr preferRelativeResize="0"/>
      </xdr:nvPicPr>
      <xdr:blipFill>
        <a:blip cstate="print" r:embed="rId6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176</xdr:row>
      <xdr:rowOff>76200</xdr:rowOff>
    </xdr:from>
    <xdr:ext cx="752475" cy="590550"/>
    <xdr:pic>
      <xdr:nvPicPr>
        <xdr:cNvPr id="0" name="image86.jpg"/>
        <xdr:cNvPicPr preferRelativeResize="0"/>
      </xdr:nvPicPr>
      <xdr:blipFill>
        <a:blip cstate="print" r:embed="rId7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179</xdr:row>
      <xdr:rowOff>19050</xdr:rowOff>
    </xdr:from>
    <xdr:ext cx="752475" cy="590550"/>
    <xdr:pic>
      <xdr:nvPicPr>
        <xdr:cNvPr id="0" name="image78.jpg"/>
        <xdr:cNvPicPr preferRelativeResize="0"/>
      </xdr:nvPicPr>
      <xdr:blipFill>
        <a:blip cstate="print" r:embed="rId7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182</xdr:row>
      <xdr:rowOff>104775</xdr:rowOff>
    </xdr:from>
    <xdr:ext cx="828675" cy="1038225"/>
    <xdr:pic>
      <xdr:nvPicPr>
        <xdr:cNvPr id="0" name="image80.jpg"/>
        <xdr:cNvPicPr preferRelativeResize="0"/>
      </xdr:nvPicPr>
      <xdr:blipFill>
        <a:blip cstate="print" r:embed="rId7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214</xdr:row>
      <xdr:rowOff>38100</xdr:rowOff>
    </xdr:from>
    <xdr:ext cx="847725" cy="552450"/>
    <xdr:pic>
      <xdr:nvPicPr>
        <xdr:cNvPr id="0" name="image83.jpg"/>
        <xdr:cNvPicPr preferRelativeResize="0"/>
      </xdr:nvPicPr>
      <xdr:blipFill>
        <a:blip cstate="print" r:embed="rId7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223</xdr:row>
      <xdr:rowOff>57150</xdr:rowOff>
    </xdr:from>
    <xdr:ext cx="866775" cy="1038225"/>
    <xdr:pic>
      <xdr:nvPicPr>
        <xdr:cNvPr id="0" name="image87.jpg"/>
        <xdr:cNvPicPr preferRelativeResize="0"/>
      </xdr:nvPicPr>
      <xdr:blipFill>
        <a:blip cstate="print" r:embed="rId7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447675</xdr:colOff>
      <xdr:row>224</xdr:row>
      <xdr:rowOff>66675</xdr:rowOff>
    </xdr:from>
    <xdr:ext cx="714375" cy="876300"/>
    <xdr:pic>
      <xdr:nvPicPr>
        <xdr:cNvPr id="0" name="image84.png"/>
        <xdr:cNvPicPr preferRelativeResize="0"/>
      </xdr:nvPicPr>
      <xdr:blipFill>
        <a:blip cstate="print" r:embed="rId7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229</xdr:row>
      <xdr:rowOff>28575</xdr:rowOff>
    </xdr:from>
    <xdr:ext cx="723900" cy="352425"/>
    <xdr:pic>
      <xdr:nvPicPr>
        <xdr:cNvPr id="0" name="image92.jpg"/>
        <xdr:cNvPicPr preferRelativeResize="0"/>
      </xdr:nvPicPr>
      <xdr:blipFill>
        <a:blip cstate="print" r:embed="rId7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232</xdr:row>
      <xdr:rowOff>152400</xdr:rowOff>
    </xdr:from>
    <xdr:ext cx="819150" cy="628650"/>
    <xdr:pic>
      <xdr:nvPicPr>
        <xdr:cNvPr id="0" name="image85.png"/>
        <xdr:cNvPicPr preferRelativeResize="0"/>
      </xdr:nvPicPr>
      <xdr:blipFill>
        <a:blip cstate="print" r:embed="rId7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323850</xdr:colOff>
      <xdr:row>235</xdr:row>
      <xdr:rowOff>76200</xdr:rowOff>
    </xdr:from>
    <xdr:ext cx="561975" cy="676275"/>
    <xdr:pic>
      <xdr:nvPicPr>
        <xdr:cNvPr id="0" name="image112.jpg"/>
        <xdr:cNvPicPr preferRelativeResize="0"/>
      </xdr:nvPicPr>
      <xdr:blipFill>
        <a:blip cstate="print" r:embed="rId7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400050</xdr:colOff>
      <xdr:row>239</xdr:row>
      <xdr:rowOff>66675</xdr:rowOff>
    </xdr:from>
    <xdr:ext cx="438150" cy="447675"/>
    <xdr:pic>
      <xdr:nvPicPr>
        <xdr:cNvPr id="0" name="image89.jpg"/>
        <xdr:cNvPicPr preferRelativeResize="0"/>
      </xdr:nvPicPr>
      <xdr:blipFill>
        <a:blip cstate="print" r:embed="rId7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428625</xdr:colOff>
      <xdr:row>230</xdr:row>
      <xdr:rowOff>57150</xdr:rowOff>
    </xdr:from>
    <xdr:ext cx="714375" cy="390525"/>
    <xdr:pic>
      <xdr:nvPicPr>
        <xdr:cNvPr id="0" name="image140.png"/>
        <xdr:cNvPicPr preferRelativeResize="0"/>
      </xdr:nvPicPr>
      <xdr:blipFill>
        <a:blip cstate="print" r:embed="rId8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533400</xdr:colOff>
      <xdr:row>241</xdr:row>
      <xdr:rowOff>57150</xdr:rowOff>
    </xdr:from>
    <xdr:ext cx="238125" cy="1552575"/>
    <xdr:pic>
      <xdr:nvPicPr>
        <xdr:cNvPr id="0" name="image95.jpg"/>
        <xdr:cNvPicPr preferRelativeResize="0"/>
      </xdr:nvPicPr>
      <xdr:blipFill>
        <a:blip cstate="print" r:embed="rId8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352425</xdr:colOff>
      <xdr:row>263</xdr:row>
      <xdr:rowOff>76200</xdr:rowOff>
    </xdr:from>
    <xdr:ext cx="590550" cy="352425"/>
    <xdr:pic>
      <xdr:nvPicPr>
        <xdr:cNvPr id="0" name="image91.jpg"/>
        <xdr:cNvPicPr preferRelativeResize="0"/>
      </xdr:nvPicPr>
      <xdr:blipFill>
        <a:blip cstate="print" r:embed="rId8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371475</xdr:colOff>
      <xdr:row>255</xdr:row>
      <xdr:rowOff>-66675</xdr:rowOff>
    </xdr:from>
    <xdr:ext cx="628650" cy="533400"/>
    <xdr:pic>
      <xdr:nvPicPr>
        <xdr:cNvPr id="0" name="image94.png"/>
        <xdr:cNvPicPr preferRelativeResize="0"/>
      </xdr:nvPicPr>
      <xdr:blipFill>
        <a:blip cstate="print" r:embed="rId8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466725</xdr:colOff>
      <xdr:row>259</xdr:row>
      <xdr:rowOff>19050</xdr:rowOff>
    </xdr:from>
    <xdr:ext cx="495300" cy="419100"/>
    <xdr:pic>
      <xdr:nvPicPr>
        <xdr:cNvPr id="0" name="image96.jpg"/>
        <xdr:cNvPicPr preferRelativeResize="0"/>
      </xdr:nvPicPr>
      <xdr:blipFill>
        <a:blip cstate="print" r:embed="rId8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280</xdr:row>
      <xdr:rowOff>114300</xdr:rowOff>
    </xdr:from>
    <xdr:ext cx="809625" cy="390525"/>
    <xdr:pic>
      <xdr:nvPicPr>
        <xdr:cNvPr id="0" name="image97.jpg"/>
        <xdr:cNvPicPr preferRelativeResize="0"/>
      </xdr:nvPicPr>
      <xdr:blipFill>
        <a:blip cstate="print" r:embed="rId8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284</xdr:row>
      <xdr:rowOff>57150</xdr:rowOff>
    </xdr:from>
    <xdr:ext cx="447675" cy="457200"/>
    <xdr:pic>
      <xdr:nvPicPr>
        <xdr:cNvPr id="0" name="image99.jpg"/>
        <xdr:cNvPicPr preferRelativeResize="0"/>
      </xdr:nvPicPr>
      <xdr:blipFill>
        <a:blip cstate="print" r:embed="rId8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288</xdr:row>
      <xdr:rowOff>19050</xdr:rowOff>
    </xdr:from>
    <xdr:ext cx="762000" cy="523875"/>
    <xdr:pic>
      <xdr:nvPicPr>
        <xdr:cNvPr id="0" name="image114.jpg"/>
        <xdr:cNvPicPr preferRelativeResize="0"/>
      </xdr:nvPicPr>
      <xdr:blipFill>
        <a:blip cstate="print" r:embed="rId8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390525</xdr:colOff>
      <xdr:row>309</xdr:row>
      <xdr:rowOff>200025</xdr:rowOff>
    </xdr:from>
    <xdr:ext cx="504825" cy="447675"/>
    <xdr:pic>
      <xdr:nvPicPr>
        <xdr:cNvPr id="0" name="image117.jpg"/>
        <xdr:cNvPicPr preferRelativeResize="0"/>
      </xdr:nvPicPr>
      <xdr:blipFill>
        <a:blip cstate="print" r:embed="rId8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559</xdr:row>
      <xdr:rowOff>9525</xdr:rowOff>
    </xdr:from>
    <xdr:ext cx="981075" cy="1019175"/>
    <xdr:pic>
      <xdr:nvPicPr>
        <xdr:cNvPr id="0" name="image100.png"/>
        <xdr:cNvPicPr preferRelativeResize="0"/>
      </xdr:nvPicPr>
      <xdr:blipFill>
        <a:blip cstate="print" r:embed="rId8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567</xdr:row>
      <xdr:rowOff>0</xdr:rowOff>
    </xdr:from>
    <xdr:ext cx="866775" cy="371475"/>
    <xdr:pic>
      <xdr:nvPicPr>
        <xdr:cNvPr id="0" name="image104.jpg"/>
        <xdr:cNvPicPr preferRelativeResize="0"/>
      </xdr:nvPicPr>
      <xdr:blipFill>
        <a:blip cstate="print" r:embed="rId9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578</xdr:row>
      <xdr:rowOff>57150</xdr:rowOff>
    </xdr:from>
    <xdr:ext cx="923925" cy="733425"/>
    <xdr:pic>
      <xdr:nvPicPr>
        <xdr:cNvPr id="0" name="image143.jpg"/>
        <xdr:cNvPicPr preferRelativeResize="0"/>
      </xdr:nvPicPr>
      <xdr:blipFill>
        <a:blip cstate="print" r:embed="rId9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582</xdr:row>
      <xdr:rowOff>57150</xdr:rowOff>
    </xdr:from>
    <xdr:ext cx="809625" cy="819150"/>
    <xdr:pic>
      <xdr:nvPicPr>
        <xdr:cNvPr id="0" name="image102.jpg"/>
        <xdr:cNvPicPr preferRelativeResize="0"/>
      </xdr:nvPicPr>
      <xdr:blipFill>
        <a:blip cstate="print" r:embed="rId9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596</xdr:row>
      <xdr:rowOff>123825</xdr:rowOff>
    </xdr:from>
    <xdr:ext cx="866775" cy="657225"/>
    <xdr:pic>
      <xdr:nvPicPr>
        <xdr:cNvPr id="0" name="image103.png"/>
        <xdr:cNvPicPr preferRelativeResize="0"/>
      </xdr:nvPicPr>
      <xdr:blipFill>
        <a:blip cstate="print" r:embed="rId9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333375</xdr:colOff>
      <xdr:row>58</xdr:row>
      <xdr:rowOff>38100</xdr:rowOff>
    </xdr:from>
    <xdr:ext cx="533400" cy="523875"/>
    <xdr:pic>
      <xdr:nvPicPr>
        <xdr:cNvPr id="0" name="image101.jpg"/>
        <xdr:cNvPicPr preferRelativeResize="0"/>
      </xdr:nvPicPr>
      <xdr:blipFill>
        <a:blip cstate="print" r:embed="rId9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352425</xdr:colOff>
      <xdr:row>81</xdr:row>
      <xdr:rowOff>19050</xdr:rowOff>
    </xdr:from>
    <xdr:ext cx="495300" cy="628650"/>
    <xdr:pic>
      <xdr:nvPicPr>
        <xdr:cNvPr id="0" name="image106.jpg"/>
        <xdr:cNvPicPr preferRelativeResize="0"/>
      </xdr:nvPicPr>
      <xdr:blipFill>
        <a:blip cstate="print" r:embed="rId9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</xdr:colOff>
      <xdr:row>164</xdr:row>
      <xdr:rowOff>171450</xdr:rowOff>
    </xdr:from>
    <xdr:ext cx="1162050" cy="733425"/>
    <xdr:pic>
      <xdr:nvPicPr>
        <xdr:cNvPr id="0" name="image107.jpg"/>
        <xdr:cNvPicPr preferRelativeResize="0"/>
      </xdr:nvPicPr>
      <xdr:blipFill>
        <a:blip cstate="print" r:embed="rId9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170</xdr:row>
      <xdr:rowOff>76200</xdr:rowOff>
    </xdr:from>
    <xdr:ext cx="857250" cy="952500"/>
    <xdr:pic>
      <xdr:nvPicPr>
        <xdr:cNvPr id="0" name="image105.jpg"/>
        <xdr:cNvPicPr preferRelativeResize="0"/>
      </xdr:nvPicPr>
      <xdr:blipFill>
        <a:blip cstate="print" r:embed="rId9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99</xdr:row>
      <xdr:rowOff>152400</xdr:rowOff>
    </xdr:from>
    <xdr:ext cx="838200" cy="790575"/>
    <xdr:pic>
      <xdr:nvPicPr>
        <xdr:cNvPr id="0" name="image110.jpg"/>
        <xdr:cNvPicPr preferRelativeResize="0"/>
      </xdr:nvPicPr>
      <xdr:blipFill>
        <a:blip cstate="print" r:embed="rId9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139</xdr:row>
      <xdr:rowOff>152400</xdr:rowOff>
    </xdr:from>
    <xdr:ext cx="704850" cy="828675"/>
    <xdr:pic>
      <xdr:nvPicPr>
        <xdr:cNvPr id="0" name="image109.png"/>
        <xdr:cNvPicPr preferRelativeResize="0"/>
      </xdr:nvPicPr>
      <xdr:blipFill>
        <a:blip cstate="print" r:embed="rId9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218</xdr:row>
      <xdr:rowOff>0</xdr:rowOff>
    </xdr:from>
    <xdr:ext cx="1028700" cy="952500"/>
    <xdr:pic>
      <xdr:nvPicPr>
        <xdr:cNvPr id="0" name="image113.png"/>
        <xdr:cNvPicPr preferRelativeResize="0"/>
      </xdr:nvPicPr>
      <xdr:blipFill>
        <a:blip cstate="print" r:embed="rId10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318</xdr:row>
      <xdr:rowOff>85725</xdr:rowOff>
    </xdr:from>
    <xdr:ext cx="1181100" cy="352425"/>
    <xdr:pic>
      <xdr:nvPicPr>
        <xdr:cNvPr id="0" name="image108.jpg"/>
        <xdr:cNvPicPr preferRelativeResize="0"/>
      </xdr:nvPicPr>
      <xdr:blipFill>
        <a:blip cstate="print" r:embed="rId10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266700</xdr:colOff>
      <xdr:row>323</xdr:row>
      <xdr:rowOff>180975</xdr:rowOff>
    </xdr:from>
    <xdr:ext cx="838200" cy="371475"/>
    <xdr:pic>
      <xdr:nvPicPr>
        <xdr:cNvPr id="0" name="image118.jpg"/>
        <xdr:cNvPicPr preferRelativeResize="0"/>
      </xdr:nvPicPr>
      <xdr:blipFill>
        <a:blip cstate="print" r:embed="rId10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528</xdr:row>
      <xdr:rowOff>180975</xdr:rowOff>
    </xdr:from>
    <xdr:ext cx="628650" cy="1666875"/>
    <xdr:pic>
      <xdr:nvPicPr>
        <xdr:cNvPr id="0" name="image120.jpg"/>
        <xdr:cNvPicPr preferRelativeResize="0"/>
      </xdr:nvPicPr>
      <xdr:blipFill>
        <a:blip cstate="print" r:embed="rId10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557</xdr:row>
      <xdr:rowOff>104775</xdr:rowOff>
    </xdr:from>
    <xdr:ext cx="895350" cy="952500"/>
    <xdr:pic>
      <xdr:nvPicPr>
        <xdr:cNvPr id="0" name="image111.png"/>
        <xdr:cNvPicPr preferRelativeResize="0"/>
      </xdr:nvPicPr>
      <xdr:blipFill>
        <a:blip cstate="print" r:embed="rId10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636</xdr:row>
      <xdr:rowOff>76200</xdr:rowOff>
    </xdr:from>
    <xdr:ext cx="933450" cy="685800"/>
    <xdr:pic>
      <xdr:nvPicPr>
        <xdr:cNvPr id="0" name="image115.jpg"/>
        <xdr:cNvPicPr preferRelativeResize="0"/>
      </xdr:nvPicPr>
      <xdr:blipFill>
        <a:blip cstate="print" r:embed="rId10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628650</xdr:colOff>
      <xdr:row>4</xdr:row>
      <xdr:rowOff>38100</xdr:rowOff>
    </xdr:from>
    <xdr:ext cx="171450" cy="142875"/>
    <xdr:pic>
      <xdr:nvPicPr>
        <xdr:cNvPr id="0" name="image119.png"/>
        <xdr:cNvPicPr preferRelativeResize="0"/>
      </xdr:nvPicPr>
      <xdr:blipFill>
        <a:blip cstate="print" r:embed="rId10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2085975</xdr:colOff>
      <xdr:row>4</xdr:row>
      <xdr:rowOff>57150</xdr:rowOff>
    </xdr:from>
    <xdr:ext cx="180975" cy="104775"/>
    <xdr:pic>
      <xdr:nvPicPr>
        <xdr:cNvPr id="0" name="image119.png"/>
        <xdr:cNvPicPr preferRelativeResize="0"/>
      </xdr:nvPicPr>
      <xdr:blipFill>
        <a:blip cstate="print" r:embed="rId10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28575</xdr:colOff>
      <xdr:row>4</xdr:row>
      <xdr:rowOff>57150</xdr:rowOff>
    </xdr:from>
    <xdr:ext cx="161925" cy="133350"/>
    <xdr:pic>
      <xdr:nvPicPr>
        <xdr:cNvPr id="0" name="image119.png"/>
        <xdr:cNvPicPr preferRelativeResize="0"/>
      </xdr:nvPicPr>
      <xdr:blipFill>
        <a:blip cstate="print" r:embed="rId10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62</xdr:row>
      <xdr:rowOff>95250</xdr:rowOff>
    </xdr:from>
    <xdr:ext cx="571500" cy="466725"/>
    <xdr:pic>
      <xdr:nvPicPr>
        <xdr:cNvPr id="0" name="image136.jpg"/>
        <xdr:cNvPicPr preferRelativeResize="0"/>
      </xdr:nvPicPr>
      <xdr:blipFill>
        <a:blip cstate="print" r:embed="rId10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390525</xdr:colOff>
      <xdr:row>340</xdr:row>
      <xdr:rowOff>0</xdr:rowOff>
    </xdr:from>
    <xdr:ext cx="390525" cy="428625"/>
    <xdr:pic>
      <xdr:nvPicPr>
        <xdr:cNvPr id="0" name="image122.jpg"/>
        <xdr:cNvPicPr preferRelativeResize="0"/>
      </xdr:nvPicPr>
      <xdr:blipFill>
        <a:blip cstate="print" r:embed="rId10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606</xdr:row>
      <xdr:rowOff>190500</xdr:rowOff>
    </xdr:from>
    <xdr:ext cx="666750" cy="3562350"/>
    <xdr:pic>
      <xdr:nvPicPr>
        <xdr:cNvPr id="0" name="image123.jpg"/>
        <xdr:cNvPicPr preferRelativeResize="0"/>
      </xdr:nvPicPr>
      <xdr:blipFill>
        <a:blip cstate="print" r:embed="rId10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1</xdr:row>
      <xdr:rowOff>19050</xdr:rowOff>
    </xdr:from>
    <xdr:ext cx="1123950" cy="342900"/>
    <xdr:pic>
      <xdr:nvPicPr>
        <xdr:cNvPr id="0" name="image139.png"/>
        <xdr:cNvPicPr preferRelativeResize="0"/>
      </xdr:nvPicPr>
      <xdr:blipFill>
        <a:blip cstate="print" r:embed="rId1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200</xdr:row>
      <xdr:rowOff>95250</xdr:rowOff>
    </xdr:from>
    <xdr:ext cx="876300" cy="561975"/>
    <xdr:pic>
      <xdr:nvPicPr>
        <xdr:cNvPr id="0" name="image126.png"/>
        <xdr:cNvPicPr preferRelativeResize="0"/>
      </xdr:nvPicPr>
      <xdr:blipFill>
        <a:blip cstate="print" r:embed="rId1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268</xdr:row>
      <xdr:rowOff>66675</xdr:rowOff>
    </xdr:from>
    <xdr:ext cx="771525" cy="447675"/>
    <xdr:pic>
      <xdr:nvPicPr>
        <xdr:cNvPr id="0" name="image127.jpg"/>
        <xdr:cNvPicPr preferRelativeResize="0"/>
      </xdr:nvPicPr>
      <xdr:blipFill>
        <a:blip cstate="print" r:embed="rId1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273</xdr:row>
      <xdr:rowOff>0</xdr:rowOff>
    </xdr:from>
    <xdr:ext cx="828675" cy="781050"/>
    <xdr:pic>
      <xdr:nvPicPr>
        <xdr:cNvPr id="0" name="image129.jpg"/>
        <xdr:cNvPicPr preferRelativeResize="0"/>
      </xdr:nvPicPr>
      <xdr:blipFill>
        <a:blip cstate="print" r:embed="rId1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570</xdr:row>
      <xdr:rowOff>152400</xdr:rowOff>
    </xdr:from>
    <xdr:ext cx="981075" cy="628650"/>
    <xdr:pic>
      <xdr:nvPicPr>
        <xdr:cNvPr id="0" name="image138.jpg"/>
        <xdr:cNvPicPr preferRelativeResize="0"/>
      </xdr:nvPicPr>
      <xdr:blipFill>
        <a:blip cstate="print" r:embed="rId1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592</xdr:row>
      <xdr:rowOff>47625</xdr:rowOff>
    </xdr:from>
    <xdr:ext cx="571500" cy="533400"/>
    <xdr:pic>
      <xdr:nvPicPr>
        <xdr:cNvPr id="0" name="image137.jpg"/>
        <xdr:cNvPicPr preferRelativeResize="0"/>
      </xdr:nvPicPr>
      <xdr:blipFill>
        <a:blip cstate="print" r:embed="rId1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333375</xdr:colOff>
      <xdr:row>60</xdr:row>
      <xdr:rowOff>38100</xdr:rowOff>
    </xdr:from>
    <xdr:ext cx="533400" cy="523875"/>
    <xdr:pic>
      <xdr:nvPicPr>
        <xdr:cNvPr id="0" name="image101.jpg"/>
        <xdr:cNvPicPr preferRelativeResize="0"/>
      </xdr:nvPicPr>
      <xdr:blipFill>
        <a:blip cstate="print" r:embed="rId9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87</xdr:row>
      <xdr:rowOff>19050</xdr:rowOff>
    </xdr:from>
    <xdr:ext cx="514350" cy="523875"/>
    <xdr:pic>
      <xdr:nvPicPr>
        <xdr:cNvPr id="0" name="image130.jpg"/>
        <xdr:cNvPicPr preferRelativeResize="0"/>
      </xdr:nvPicPr>
      <xdr:blipFill>
        <a:blip cstate="print" r:embed="rId1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83</xdr:row>
      <xdr:rowOff>104775</xdr:rowOff>
    </xdr:from>
    <xdr:ext cx="628650" cy="866775"/>
    <xdr:pic>
      <xdr:nvPicPr>
        <xdr:cNvPr id="0" name="image125.jpg"/>
        <xdr:cNvPicPr preferRelativeResize="0"/>
      </xdr:nvPicPr>
      <xdr:blipFill>
        <a:blip cstate="print" r:embed="rId1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588</xdr:row>
      <xdr:rowOff>161925</xdr:rowOff>
    </xdr:from>
    <xdr:ext cx="1123950" cy="933450"/>
    <xdr:pic>
      <xdr:nvPicPr>
        <xdr:cNvPr id="0" name="image135.png"/>
        <xdr:cNvPicPr preferRelativeResize="0"/>
      </xdr:nvPicPr>
      <xdr:blipFill>
        <a:blip cstate="print" r:embed="rId1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</xdr:colOff>
      <xdr:row>334</xdr:row>
      <xdr:rowOff>66675</xdr:rowOff>
    </xdr:from>
    <xdr:ext cx="1123950" cy="333375"/>
    <xdr:pic>
      <xdr:nvPicPr>
        <xdr:cNvPr id="0" name="image134.png"/>
        <xdr:cNvPicPr preferRelativeResize="0"/>
      </xdr:nvPicPr>
      <xdr:blipFill>
        <a:blip cstate="print" r:embed="rId1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326</xdr:row>
      <xdr:rowOff>57150</xdr:rowOff>
    </xdr:from>
    <xdr:ext cx="762000" cy="1495425"/>
    <xdr:pic>
      <xdr:nvPicPr>
        <xdr:cNvPr id="0" name="image142.png"/>
        <xdr:cNvPicPr preferRelativeResize="0"/>
      </xdr:nvPicPr>
      <xdr:blipFill>
        <a:blip cstate="print" r:embed="rId1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250</xdr:row>
      <xdr:rowOff>57150</xdr:rowOff>
    </xdr:from>
    <xdr:ext cx="733425" cy="342900"/>
    <xdr:pic>
      <xdr:nvPicPr>
        <xdr:cNvPr id="0" name="image128.jpg"/>
        <xdr:cNvPicPr preferRelativeResize="0"/>
      </xdr:nvPicPr>
      <xdr:blipFill>
        <a:blip cstate="print" r:embed="rId1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47625</xdr:colOff>
      <xdr:row>574</xdr:row>
      <xdr:rowOff>142875</xdr:rowOff>
    </xdr:from>
    <xdr:ext cx="1095375" cy="704850"/>
    <xdr:pic>
      <xdr:nvPicPr>
        <xdr:cNvPr id="0" name="image133.jpg"/>
        <xdr:cNvPicPr preferRelativeResize="0"/>
      </xdr:nvPicPr>
      <xdr:blipFill>
        <a:blip cstate="print" r:embed="rId1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564</xdr:row>
      <xdr:rowOff>38100</xdr:rowOff>
    </xdr:from>
    <xdr:ext cx="723900" cy="581025"/>
    <xdr:pic>
      <xdr:nvPicPr>
        <xdr:cNvPr id="0" name="image131.jpg"/>
        <xdr:cNvPicPr preferRelativeResize="0"/>
      </xdr:nvPicPr>
      <xdr:blipFill>
        <a:blip cstate="print" r:embed="rId1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320</xdr:row>
      <xdr:rowOff>0</xdr:rowOff>
    </xdr:from>
    <xdr:ext cx="371475" cy="209550"/>
    <xdr:pic>
      <xdr:nvPicPr>
        <xdr:cNvPr id="0" name="image144.jpg"/>
        <xdr:cNvPicPr preferRelativeResize="0"/>
      </xdr:nvPicPr>
      <xdr:blipFill>
        <a:blip cstate="print" r:embed="rId1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336</xdr:row>
      <xdr:rowOff>0</xdr:rowOff>
    </xdr:from>
    <xdr:ext cx="361950" cy="190500"/>
    <xdr:pic>
      <xdr:nvPicPr>
        <xdr:cNvPr id="0" name="image132.png"/>
        <xdr:cNvPicPr preferRelativeResize="0"/>
      </xdr:nvPicPr>
      <xdr:blipFill>
        <a:blip cstate="print" r:embed="rId1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6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7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2</xdr:col>
      <xdr:colOff>1857375</xdr:colOff>
      <xdr:row>1</xdr:row>
      <xdr:rowOff>180975</xdr:rowOff>
    </xdr:from>
    <xdr:ext cx="476250" cy="209550"/>
    <xdr:sp>
      <xdr:nvSpPr>
        <xdr:cNvPr id="6" name="Shape 6"/>
        <xdr:cNvSpPr/>
      </xdr:nvSpPr>
      <xdr:spPr>
        <a:xfrm rot="-5400000">
          <a:off x="5245988" y="3546638"/>
          <a:ext cx="200025" cy="466725"/>
        </a:xfrm>
        <a:prstGeom prst="downArrow">
          <a:avLst>
            <a:gd fmla="val 50000" name="adj1"/>
            <a:gd fmla="val 50000" name="adj2"/>
          </a:avLst>
        </a:prstGeom>
        <a:solidFill>
          <a:schemeClr val="accent1"/>
        </a:solidFill>
        <a:ln cap="flat" cmpd="sng" w="12700">
          <a:solidFill>
            <a:srgbClr val="42719B"/>
          </a:solidFill>
          <a:prstDash val="solid"/>
          <a:miter lim="800000"/>
          <a:headEnd len="sm" w="sm" type="none"/>
          <a:tailEnd len="sm" w="sm" type="none"/>
        </a:ln>
      </xdr:spPr>
      <xdr:txBody>
        <a:bodyPr anchorCtr="0" anchor="t" bIns="45700" lIns="91425" spcFirstLastPara="1" rIns="91425" wrap="square" tIns="45700">
          <a:noAutofit/>
        </a:bodyPr>
        <a:lstStyle/>
        <a:p>
          <a:pPr indent="0" lvl="0" marL="0" rtl="0" algn="l">
            <a:spcBef>
              <a:spcPts val="0"/>
            </a:spcBef>
            <a:spcAft>
              <a:spcPts val="0"/>
            </a:spcAft>
            <a:buSzPts val="1100"/>
            <a:buFont typeface="Arial"/>
            <a:buNone/>
          </a:pPr>
          <a:r>
            <a:t/>
          </a:r>
          <a:endParaRPr sz="1100"/>
        </a:p>
      </xdr:txBody>
    </xdr:sp>
    <xdr:clientData fLocksWithSheet="0"/>
  </xdr:oneCellAnchor>
  <xdr:oneCellAnchor>
    <xdr:from>
      <xdr:col>0</xdr:col>
      <xdr:colOff>209550</xdr:colOff>
      <xdr:row>52</xdr:row>
      <xdr:rowOff>9525</xdr:rowOff>
    </xdr:from>
    <xdr:ext cx="466725" cy="704850"/>
    <xdr:pic>
      <xdr:nvPicPr>
        <xdr:cNvPr id="0" name="image145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30</xdr:row>
      <xdr:rowOff>257175</xdr:rowOff>
    </xdr:from>
    <xdr:ext cx="866775" cy="847725"/>
    <xdr:pic>
      <xdr:nvPicPr>
        <xdr:cNvPr id="0" name="image162.png" title="Изображение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</xdr:row>
      <xdr:rowOff>0</xdr:rowOff>
    </xdr:from>
    <xdr:ext cx="457200" cy="666750"/>
    <xdr:pic>
      <xdr:nvPicPr>
        <xdr:cNvPr id="0" name="image148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</xdr:row>
      <xdr:rowOff>0</xdr:rowOff>
    </xdr:from>
    <xdr:ext cx="514350" cy="647700"/>
    <xdr:pic>
      <xdr:nvPicPr>
        <xdr:cNvPr id="0" name="image178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</xdr:row>
      <xdr:rowOff>0</xdr:rowOff>
    </xdr:from>
    <xdr:ext cx="561975" cy="666750"/>
    <xdr:pic>
      <xdr:nvPicPr>
        <xdr:cNvPr id="0" name="image147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</xdr:row>
      <xdr:rowOff>0</xdr:rowOff>
    </xdr:from>
    <xdr:ext cx="600075" cy="647700"/>
    <xdr:pic>
      <xdr:nvPicPr>
        <xdr:cNvPr id="0" name="image158.pn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</xdr:row>
      <xdr:rowOff>0</xdr:rowOff>
    </xdr:from>
    <xdr:ext cx="676275" cy="666750"/>
    <xdr:pic>
      <xdr:nvPicPr>
        <xdr:cNvPr id="0" name="image156.pn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</xdr:row>
      <xdr:rowOff>0</xdr:rowOff>
    </xdr:from>
    <xdr:ext cx="638175" cy="647700"/>
    <xdr:pic>
      <xdr:nvPicPr>
        <xdr:cNvPr id="0" name="image155.pn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</xdr:row>
      <xdr:rowOff>0</xdr:rowOff>
    </xdr:from>
    <xdr:ext cx="504825" cy="666750"/>
    <xdr:pic>
      <xdr:nvPicPr>
        <xdr:cNvPr id="0" name="image150.pn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</xdr:row>
      <xdr:rowOff>0</xdr:rowOff>
    </xdr:from>
    <xdr:ext cx="609600" cy="666750"/>
    <xdr:pic>
      <xdr:nvPicPr>
        <xdr:cNvPr id="0" name="image152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</xdr:row>
      <xdr:rowOff>0</xdr:rowOff>
    </xdr:from>
    <xdr:ext cx="571500" cy="666750"/>
    <xdr:pic>
      <xdr:nvPicPr>
        <xdr:cNvPr id="0" name="image174.jp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</xdr:row>
      <xdr:rowOff>0</xdr:rowOff>
    </xdr:from>
    <xdr:ext cx="676275" cy="666750"/>
    <xdr:pic>
      <xdr:nvPicPr>
        <xdr:cNvPr id="0" name="image149.jp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15</xdr:row>
      <xdr:rowOff>0</xdr:rowOff>
    </xdr:from>
    <xdr:ext cx="933450" cy="733425"/>
    <xdr:pic>
      <xdr:nvPicPr>
        <xdr:cNvPr id="0" name="image160.pn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</xdr:row>
      <xdr:rowOff>0</xdr:rowOff>
    </xdr:from>
    <xdr:ext cx="800100" cy="723900"/>
    <xdr:pic>
      <xdr:nvPicPr>
        <xdr:cNvPr id="0" name="image157.jp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18</xdr:row>
      <xdr:rowOff>0</xdr:rowOff>
    </xdr:from>
    <xdr:ext cx="542925" cy="800100"/>
    <xdr:pic>
      <xdr:nvPicPr>
        <xdr:cNvPr id="0" name="image177.pn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19</xdr:row>
      <xdr:rowOff>0</xdr:rowOff>
    </xdr:from>
    <xdr:ext cx="647700" cy="800100"/>
    <xdr:pic>
      <xdr:nvPicPr>
        <xdr:cNvPr id="0" name="image153.jp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20</xdr:row>
      <xdr:rowOff>0</xdr:rowOff>
    </xdr:from>
    <xdr:ext cx="647700" cy="800100"/>
    <xdr:pic>
      <xdr:nvPicPr>
        <xdr:cNvPr id="0" name="image180.jp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21</xdr:row>
      <xdr:rowOff>0</xdr:rowOff>
    </xdr:from>
    <xdr:ext cx="704850" cy="800100"/>
    <xdr:pic>
      <xdr:nvPicPr>
        <xdr:cNvPr id="0" name="image154.jp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22</xdr:row>
      <xdr:rowOff>0</xdr:rowOff>
    </xdr:from>
    <xdr:ext cx="800100" cy="800100"/>
    <xdr:pic>
      <xdr:nvPicPr>
        <xdr:cNvPr id="0" name="image151.pn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23</xdr:row>
      <xdr:rowOff>0</xdr:rowOff>
    </xdr:from>
    <xdr:ext cx="790575" cy="800100"/>
    <xdr:pic>
      <xdr:nvPicPr>
        <xdr:cNvPr id="0" name="image146.pn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25</xdr:row>
      <xdr:rowOff>0</xdr:rowOff>
    </xdr:from>
    <xdr:ext cx="657225" cy="800100"/>
    <xdr:pic>
      <xdr:nvPicPr>
        <xdr:cNvPr id="0" name="image159.pn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26</xdr:row>
      <xdr:rowOff>0</xdr:rowOff>
    </xdr:from>
    <xdr:ext cx="790575" cy="800100"/>
    <xdr:pic>
      <xdr:nvPicPr>
        <xdr:cNvPr id="0" name="image161.pn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27</xdr:row>
      <xdr:rowOff>0</xdr:rowOff>
    </xdr:from>
    <xdr:ext cx="361950" cy="514350"/>
    <xdr:pic>
      <xdr:nvPicPr>
        <xdr:cNvPr id="0" name="image175.pn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</xdr:row>
      <xdr:rowOff>0</xdr:rowOff>
    </xdr:from>
    <xdr:ext cx="676275" cy="800100"/>
    <xdr:pic>
      <xdr:nvPicPr>
        <xdr:cNvPr id="0" name="image179.jpg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32</xdr:row>
      <xdr:rowOff>0</xdr:rowOff>
    </xdr:from>
    <xdr:ext cx="781050" cy="800100"/>
    <xdr:pic>
      <xdr:nvPicPr>
        <xdr:cNvPr id="0" name="image172.pn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33</xdr:row>
      <xdr:rowOff>0</xdr:rowOff>
    </xdr:from>
    <xdr:ext cx="676275" cy="800100"/>
    <xdr:pic>
      <xdr:nvPicPr>
        <xdr:cNvPr id="0" name="image170.png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34</xdr:row>
      <xdr:rowOff>0</xdr:rowOff>
    </xdr:from>
    <xdr:ext cx="676275" cy="800100"/>
    <xdr:pic>
      <xdr:nvPicPr>
        <xdr:cNvPr id="0" name="image168.png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35</xdr:row>
      <xdr:rowOff>0</xdr:rowOff>
    </xdr:from>
    <xdr:ext cx="676275" cy="800100"/>
    <xdr:pic>
      <xdr:nvPicPr>
        <xdr:cNvPr id="0" name="image176.png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36</xdr:row>
      <xdr:rowOff>0</xdr:rowOff>
    </xdr:from>
    <xdr:ext cx="619125" cy="800100"/>
    <xdr:pic>
      <xdr:nvPicPr>
        <xdr:cNvPr id="0" name="image167.png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37</xdr:row>
      <xdr:rowOff>0</xdr:rowOff>
    </xdr:from>
    <xdr:ext cx="619125" cy="800100"/>
    <xdr:pic>
      <xdr:nvPicPr>
        <xdr:cNvPr id="0" name="image167.png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39</xdr:row>
      <xdr:rowOff>0</xdr:rowOff>
    </xdr:from>
    <xdr:ext cx="171450" cy="304800"/>
    <xdr:pic>
      <xdr:nvPicPr>
        <xdr:cNvPr id="0" name="image171.png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42</xdr:row>
      <xdr:rowOff>0</xdr:rowOff>
    </xdr:from>
    <xdr:ext cx="581025" cy="495300"/>
    <xdr:pic>
      <xdr:nvPicPr>
        <xdr:cNvPr id="0" name="image165.png"/>
        <xdr:cNvPicPr preferRelativeResize="0"/>
      </xdr:nvPicPr>
      <xdr:blipFill>
        <a:blip cstate="print" r:embed="rId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44</xdr:row>
      <xdr:rowOff>0</xdr:rowOff>
    </xdr:from>
    <xdr:ext cx="1000125" cy="800100"/>
    <xdr:pic>
      <xdr:nvPicPr>
        <xdr:cNvPr id="0" name="image166.png"/>
        <xdr:cNvPicPr preferRelativeResize="0"/>
      </xdr:nvPicPr>
      <xdr:blipFill>
        <a:blip cstate="print" r:embed="rId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45</xdr:row>
      <xdr:rowOff>0</xdr:rowOff>
    </xdr:from>
    <xdr:ext cx="1047750" cy="419100"/>
    <xdr:pic>
      <xdr:nvPicPr>
        <xdr:cNvPr id="0" name="image163.png"/>
        <xdr:cNvPicPr preferRelativeResize="0"/>
      </xdr:nvPicPr>
      <xdr:blipFill>
        <a:blip cstate="print" r:embed="rId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46</xdr:row>
      <xdr:rowOff>0</xdr:rowOff>
    </xdr:from>
    <xdr:ext cx="209550" cy="371475"/>
    <xdr:pic>
      <xdr:nvPicPr>
        <xdr:cNvPr id="0" name="image164.png"/>
        <xdr:cNvPicPr preferRelativeResize="0"/>
      </xdr:nvPicPr>
      <xdr:blipFill>
        <a:blip cstate="print" r:embed="rId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49</xdr:row>
      <xdr:rowOff>0</xdr:rowOff>
    </xdr:from>
    <xdr:ext cx="561975" cy="800100"/>
    <xdr:pic>
      <xdr:nvPicPr>
        <xdr:cNvPr id="0" name="image173.png"/>
        <xdr:cNvPicPr preferRelativeResize="0"/>
      </xdr:nvPicPr>
      <xdr:blipFill>
        <a:blip cstate="print" r:embed="rId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51</xdr:row>
      <xdr:rowOff>0</xdr:rowOff>
    </xdr:from>
    <xdr:ext cx="581025" cy="800100"/>
    <xdr:pic>
      <xdr:nvPicPr>
        <xdr:cNvPr id="0" name="image169.png"/>
        <xdr:cNvPicPr preferRelativeResize="0"/>
      </xdr:nvPicPr>
      <xdr:blipFill>
        <a:blip cstate="print" r:embed="rId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8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theme/theme1.xml><?xml version="1.0" encoding="utf-8"?>
<a:theme xmlns:a="http://schemas.openxmlformats.org/drawingml/2006/main" xmlns:r="http://schemas.openxmlformats.org/officeDocument/2006/relationships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0563C1"/>
      </a:folHlink>
    </a:clrScheme>
    <a:fontScheme name="Sheets">
      <a:majorFont>
        <a:latin typeface="Calibri"/>
        <a:ea typeface="Calibri"/>
        <a:cs typeface="Calibri"/>
      </a:majorFont>
      <a:minorFont>
        <a:latin typeface="Calibri"/>
        <a:ea typeface="Calibri"/>
        <a:cs typeface="Calibri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</a:theme>
</file>

<file path=xl/worksheets/_rels/sheet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<Relationships xmlns="http://schemas.openxmlformats.org/package/2006/relationships"><Relationship Id="rId1" Type="http://schemas.openxmlformats.org/officeDocument/2006/relationships/hyperlink" Target="http://www.fs-lps.com/" TargetMode="External"/><Relationship Id="rId2" Type="http://schemas.openxmlformats.org/officeDocument/2006/relationships/drawing" Target="../drawings/drawing5.xml"/></Relationships>
</file>

<file path=xl/worksheets/_rels/sheet6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<Relationships xmlns="http://schemas.openxmlformats.org/package/2006/relationships"><Relationship Id="rId190" Type="http://schemas.openxmlformats.org/officeDocument/2006/relationships/hyperlink" Target="https://www.saltek.eu/en/products/isgc-100" TargetMode="External"/><Relationship Id="rId194" Type="http://schemas.openxmlformats.org/officeDocument/2006/relationships/hyperlink" Target="https://www.saltek.eu/en/products/bdg-006-v1-0" TargetMode="External"/><Relationship Id="rId193" Type="http://schemas.openxmlformats.org/officeDocument/2006/relationships/hyperlink" Target="https://www.saltek.eu/en/products/bd-250-t-v2-0" TargetMode="External"/><Relationship Id="rId192" Type="http://schemas.openxmlformats.org/officeDocument/2006/relationships/hyperlink" Target="https://www.saltek.eu/sk/produkty/bd-090-t-v2-0" TargetMode="External"/><Relationship Id="rId191" Type="http://schemas.openxmlformats.org/officeDocument/2006/relationships/hyperlink" Target="https://www.saltek.eu/en/products/isgc-500" TargetMode="External"/><Relationship Id="rId187" Type="http://schemas.openxmlformats.org/officeDocument/2006/relationships/hyperlink" Target="https://www.saltek.eu/en/products/flp-25-t1-v31" TargetMode="External"/><Relationship Id="rId186" Type="http://schemas.openxmlformats.org/officeDocument/2006/relationships/hyperlink" Target="https://www.saltek.eu/en/products/flp-25-t1-v31" TargetMode="External"/><Relationship Id="rId185" Type="http://schemas.openxmlformats.org/officeDocument/2006/relationships/hyperlink" Target="https://www.saltek.eu/en/products/flp-25-t1-vs4" TargetMode="External"/><Relationship Id="rId184" Type="http://schemas.openxmlformats.org/officeDocument/2006/relationships/hyperlink" Target="https://www.saltek.eu/en/products/flp-25-t1-v4" TargetMode="External"/><Relationship Id="rId189" Type="http://schemas.openxmlformats.org/officeDocument/2006/relationships/hyperlink" Target="https://www.saltek.eu/en/products/isgc-50" TargetMode="External"/><Relationship Id="rId188" Type="http://schemas.openxmlformats.org/officeDocument/2006/relationships/hyperlink" Target="https://www.saltek.eu/en/products/dmlf-0241-rs" TargetMode="External"/><Relationship Id="rId183" Type="http://schemas.openxmlformats.org/officeDocument/2006/relationships/hyperlink" Target="https://www.saltek.eu/en/products/flp-25-t1-vs3" TargetMode="External"/><Relationship Id="rId182" Type="http://schemas.openxmlformats.org/officeDocument/2006/relationships/hyperlink" Target="https://www.saltek.eu/en/products/flp-25-t1-v3" TargetMode="External"/><Relationship Id="rId181" Type="http://schemas.openxmlformats.org/officeDocument/2006/relationships/hyperlink" Target="https://www.saltek.eu/en/products/slp-150-v0" TargetMode="External"/><Relationship Id="rId180" Type="http://schemas.openxmlformats.org/officeDocument/2006/relationships/hyperlink" Target="https://www.saltek.eu/en/products/slp-150-v1-s" TargetMode="External"/><Relationship Id="rId176" Type="http://schemas.openxmlformats.org/officeDocument/2006/relationships/hyperlink" Target="https://www.saltek.eu/en/products/clsa-dsl" TargetMode="External"/><Relationship Id="rId297" Type="http://schemas.openxmlformats.org/officeDocument/2006/relationships/hyperlink" Target="https://www.saltek.eu/en/products/flp-25-t1-vs1" TargetMode="External"/><Relationship Id="rId175" Type="http://schemas.openxmlformats.org/officeDocument/2006/relationships/hyperlink" Target="https://www.saltek.eu/en/products/clsa-isdn" TargetMode="External"/><Relationship Id="rId296" Type="http://schemas.openxmlformats.org/officeDocument/2006/relationships/hyperlink" Target="https://www.saltek.eu/en/products/flp-25-t1-v1" TargetMode="External"/><Relationship Id="rId174" Type="http://schemas.openxmlformats.org/officeDocument/2006/relationships/hyperlink" Target="https://www.saltek.eu/en/products/clsa-tlf" TargetMode="External"/><Relationship Id="rId295" Type="http://schemas.openxmlformats.org/officeDocument/2006/relationships/hyperlink" Target="https://www.saltek.eu/en/products/da-275-bfi2" TargetMode="External"/><Relationship Id="rId173" Type="http://schemas.openxmlformats.org/officeDocument/2006/relationships/hyperlink" Target="https://www.saltek.eu/en/products/clsa-48" TargetMode="External"/><Relationship Id="rId294" Type="http://schemas.openxmlformats.org/officeDocument/2006/relationships/hyperlink" Target="https://www.saltek.eu/en/products/flp-25-t1-vs2" TargetMode="External"/><Relationship Id="rId179" Type="http://schemas.openxmlformats.org/officeDocument/2006/relationships/hyperlink" Target="https://www.saltek.eu/en/products/slp-150-v1" TargetMode="External"/><Relationship Id="rId178" Type="http://schemas.openxmlformats.org/officeDocument/2006/relationships/hyperlink" Target="https://www.saltek.eu/en/products/slp-275-v2-s" TargetMode="External"/><Relationship Id="rId299" Type="http://schemas.openxmlformats.org/officeDocument/2006/relationships/hyperlink" Target="https://www.saltek.eu/en/products/dmhf-0151-rb" TargetMode="External"/><Relationship Id="rId177" Type="http://schemas.openxmlformats.org/officeDocument/2006/relationships/hyperlink" Target="https://www.saltek.eu/en/products/flp-125-v2" TargetMode="External"/><Relationship Id="rId298" Type="http://schemas.openxmlformats.org/officeDocument/2006/relationships/hyperlink" Target="https://www.saltek.eu/en/products/dmg-024-v1-4fr1-dif" TargetMode="External"/><Relationship Id="rId198" Type="http://schemas.openxmlformats.org/officeDocument/2006/relationships/hyperlink" Target="https://www.saltek.eu/en/products/bdg-230-v1-0" TargetMode="External"/><Relationship Id="rId197" Type="http://schemas.openxmlformats.org/officeDocument/2006/relationships/hyperlink" Target="https://www.saltek.eu/en/products/bdg-048-v1-0" TargetMode="External"/><Relationship Id="rId196" Type="http://schemas.openxmlformats.org/officeDocument/2006/relationships/hyperlink" Target="https://www.saltek.eu/en/products/bdg-024-v1-fr1" TargetMode="External"/><Relationship Id="rId195" Type="http://schemas.openxmlformats.org/officeDocument/2006/relationships/hyperlink" Target="https://www.saltek.eu/en/products/bdg-012-v1-fr2" TargetMode="External"/><Relationship Id="rId199" Type="http://schemas.openxmlformats.org/officeDocument/2006/relationships/hyperlink" Target="https://www.saltek.eu/en/products/flp-25-t1-v0" TargetMode="External"/><Relationship Id="rId150" Type="http://schemas.openxmlformats.org/officeDocument/2006/relationships/hyperlink" Target="https://www.saltek.eu/en/products/flp-bc-maxi-v4" TargetMode="External"/><Relationship Id="rId271" Type="http://schemas.openxmlformats.org/officeDocument/2006/relationships/hyperlink" Target="https://www.saltek.eu/en/products/da-075-dj25" TargetMode="External"/><Relationship Id="rId392" Type="http://schemas.openxmlformats.org/officeDocument/2006/relationships/hyperlink" Target="https://www.saltek.eu/en/products/hx-470-n50-ff" TargetMode="External"/><Relationship Id="rId270" Type="http://schemas.openxmlformats.org/officeDocument/2006/relationships/hyperlink" Target="https://www.saltek.eu/en/products/slp-600-v3-s" TargetMode="External"/><Relationship Id="rId391" Type="http://schemas.openxmlformats.org/officeDocument/2006/relationships/hyperlink" Target="https://www.saltek.eu/en/products/bdmhf-024-v1-fr1" TargetMode="External"/><Relationship Id="rId390" Type="http://schemas.openxmlformats.org/officeDocument/2006/relationships/hyperlink" Target="https://www.saltek.eu/en/products/bdmhf-024-v1-4fr1" TargetMode="External"/><Relationship Id="rId1" Type="http://schemas.openxmlformats.org/officeDocument/2006/relationships/hyperlink" Target="http://www.saltek.eu/en/en" TargetMode="External"/><Relationship Id="rId2" Type="http://schemas.openxmlformats.org/officeDocument/2006/relationships/hyperlink" Target="http://www.saltek.eu/en/products/DA-275-BFG" TargetMode="External"/><Relationship Id="rId3" Type="http://schemas.openxmlformats.org/officeDocument/2006/relationships/hyperlink" Target="https://www.saltek.eu/en/products/dl-rs-dd9" TargetMode="External"/><Relationship Id="rId149" Type="http://schemas.openxmlformats.org/officeDocument/2006/relationships/hyperlink" Target="https://www.saltek.eu/en/products/flp-bc-maxi-v3" TargetMode="External"/><Relationship Id="rId4" Type="http://schemas.openxmlformats.org/officeDocument/2006/relationships/hyperlink" Target="https://www.saltek.eu/en/products/da-275-dfi-1" TargetMode="External"/><Relationship Id="rId148" Type="http://schemas.openxmlformats.org/officeDocument/2006/relationships/hyperlink" Target="https://www.saltek.eu/en/products/flp-bc-maxi-v2" TargetMode="External"/><Relationship Id="rId269" Type="http://schemas.openxmlformats.org/officeDocument/2006/relationships/hyperlink" Target="https://www.saltek.eu/en/products/ds-b090-rb" TargetMode="External"/><Relationship Id="rId9" Type="http://schemas.openxmlformats.org/officeDocument/2006/relationships/hyperlink" Target="https://www.saltek.eu/produkty/dm-0061-3l-dj" TargetMode="External"/><Relationship Id="rId143" Type="http://schemas.openxmlformats.org/officeDocument/2006/relationships/hyperlink" Target="https://www.saltek.eu/en/products/slp-pv350y-v0" TargetMode="External"/><Relationship Id="rId264" Type="http://schemas.openxmlformats.org/officeDocument/2006/relationships/hyperlink" Target="https://www.saltek.eu/en/products/dmhf-0061-rb" TargetMode="External"/><Relationship Id="rId385" Type="http://schemas.openxmlformats.org/officeDocument/2006/relationships/hyperlink" Target="https://www.saltek.eu/en/products/bdmhf-006-v1-4-0" TargetMode="External"/><Relationship Id="rId142" Type="http://schemas.openxmlformats.org/officeDocument/2006/relationships/hyperlink" Target="https://www.saltek.eu/en/products/slp-pv1500-vy-s" TargetMode="External"/><Relationship Id="rId263" Type="http://schemas.openxmlformats.org/officeDocument/2006/relationships/hyperlink" Target="https://www.saltek.eu/en/products/dmg-0481-rb" TargetMode="External"/><Relationship Id="rId384" Type="http://schemas.openxmlformats.org/officeDocument/2006/relationships/hyperlink" Target="https://www.saltek.eu/en/products/bdmhf-006-v1-0" TargetMode="External"/><Relationship Id="rId141" Type="http://schemas.openxmlformats.org/officeDocument/2006/relationships/hyperlink" Target="https://www.saltek.eu/en/products/slp-pv1500-vy" TargetMode="External"/><Relationship Id="rId262" Type="http://schemas.openxmlformats.org/officeDocument/2006/relationships/hyperlink" Target="https://www.saltek.eu/en/products/dmg-0241-rb" TargetMode="External"/><Relationship Id="rId383" Type="http://schemas.openxmlformats.org/officeDocument/2006/relationships/hyperlink" Target="https://www.saltek.eu/en/products/bdghf-230-v2-fr" TargetMode="External"/><Relationship Id="rId140" Type="http://schemas.openxmlformats.org/officeDocument/2006/relationships/hyperlink" Target="https://www.saltek.eu/en/products/slp-pv1000-vy-s" TargetMode="External"/><Relationship Id="rId261" Type="http://schemas.openxmlformats.org/officeDocument/2006/relationships/hyperlink" Target="https://www.saltek.eu/en/products/dmg-0061-rb" TargetMode="External"/><Relationship Id="rId382" Type="http://schemas.openxmlformats.org/officeDocument/2006/relationships/hyperlink" Target="https://www.saltek.eu/en/products/bdghf-230-v2-0" TargetMode="External"/><Relationship Id="rId5" Type="http://schemas.openxmlformats.org/officeDocument/2006/relationships/hyperlink" Target="https://www.saltek.eu/en/products/dm-0241_3r_dj" TargetMode="External"/><Relationship Id="rId147" Type="http://schemas.openxmlformats.org/officeDocument/2006/relationships/hyperlink" Target="https://www.saltek.eu/en/products/flp-bc-maxi-v1" TargetMode="External"/><Relationship Id="rId268" Type="http://schemas.openxmlformats.org/officeDocument/2006/relationships/hyperlink" Target="https://www.saltek.eu/en/products/dmlf-0241-rb" TargetMode="External"/><Relationship Id="rId389" Type="http://schemas.openxmlformats.org/officeDocument/2006/relationships/hyperlink" Target="https://www.saltek.eu/en/products/bdmhf-024-v1-4-0" TargetMode="External"/><Relationship Id="rId6" Type="http://schemas.openxmlformats.org/officeDocument/2006/relationships/hyperlink" Target="https://www.saltek.eu/produkty/dm-0121-3r-dj" TargetMode="External"/><Relationship Id="rId146" Type="http://schemas.openxmlformats.org/officeDocument/2006/relationships/hyperlink" Target="https://www.saltek.eu/en/products/flp-125-075-vh1" TargetMode="External"/><Relationship Id="rId267" Type="http://schemas.openxmlformats.org/officeDocument/2006/relationships/hyperlink" Target="https://www.saltek.eu/en/products/dmj-0482-rb" TargetMode="External"/><Relationship Id="rId388" Type="http://schemas.openxmlformats.org/officeDocument/2006/relationships/hyperlink" Target="https://www.saltek.eu/en/products/bdmhf-024-v1-0" TargetMode="External"/><Relationship Id="rId7" Type="http://schemas.openxmlformats.org/officeDocument/2006/relationships/hyperlink" Target="https://www.saltek.eu/produkty/dm-0061-3r-dj" TargetMode="External"/><Relationship Id="rId145" Type="http://schemas.openxmlformats.org/officeDocument/2006/relationships/hyperlink" Target="https://www.saltek.eu/en/products/slp-pv750y-v0" TargetMode="External"/><Relationship Id="rId266" Type="http://schemas.openxmlformats.org/officeDocument/2006/relationships/hyperlink" Target="https://www.saltek.eu/en/products/dmj-0242-rb" TargetMode="External"/><Relationship Id="rId387" Type="http://schemas.openxmlformats.org/officeDocument/2006/relationships/hyperlink" Target="https://www.saltek.eu/en/products/bdmhf-006-v1-fr1" TargetMode="External"/><Relationship Id="rId8" Type="http://schemas.openxmlformats.org/officeDocument/2006/relationships/hyperlink" Target="https://www.saltek.eu/en/products/dm-0241_4r_dj" TargetMode="External"/><Relationship Id="rId144" Type="http://schemas.openxmlformats.org/officeDocument/2006/relationships/hyperlink" Target="https://www.saltek.eu/en/products/slp-pv500y-v0" TargetMode="External"/><Relationship Id="rId265" Type="http://schemas.openxmlformats.org/officeDocument/2006/relationships/hyperlink" Target="https://www.saltek.eu/en/products/dmj-0122-rb" TargetMode="External"/><Relationship Id="rId386" Type="http://schemas.openxmlformats.org/officeDocument/2006/relationships/hyperlink" Target="https://www.saltek.eu/en/products/bdmhf-006-v1-4fr1" TargetMode="External"/><Relationship Id="rId260" Type="http://schemas.openxmlformats.org/officeDocument/2006/relationships/hyperlink" Target="https://www.saltek.eu/en/products/dm-0481-rb" TargetMode="External"/><Relationship Id="rId381" Type="http://schemas.openxmlformats.org/officeDocument/2006/relationships/hyperlink" Target="https://www.saltek.eu/en/products/bdghf-230-v1-fr" TargetMode="External"/><Relationship Id="rId380" Type="http://schemas.openxmlformats.org/officeDocument/2006/relationships/hyperlink" Target="https://www.saltek.eu/en/products/bdghf-230-v1-0" TargetMode="External"/><Relationship Id="rId139" Type="http://schemas.openxmlformats.org/officeDocument/2006/relationships/hyperlink" Target="https://www.saltek.eu/en/products/slp-pv1000-vy" TargetMode="External"/><Relationship Id="rId138" Type="http://schemas.openxmlformats.org/officeDocument/2006/relationships/hyperlink" Target="https://www.saltek.eu/en/products/slp-pv700-vy-s" TargetMode="External"/><Relationship Id="rId259" Type="http://schemas.openxmlformats.org/officeDocument/2006/relationships/hyperlink" Target="https://www.saltek.eu/en/products/dm-0241-rb" TargetMode="External"/><Relationship Id="rId137" Type="http://schemas.openxmlformats.org/officeDocument/2006/relationships/hyperlink" Target="https://www.saltek.eu/en/products/slp-pv700-vy" TargetMode="External"/><Relationship Id="rId258" Type="http://schemas.openxmlformats.org/officeDocument/2006/relationships/hyperlink" Target="https://www.saltek.eu/en/products/dm-0121-rb" TargetMode="External"/><Relationship Id="rId379" Type="http://schemas.openxmlformats.org/officeDocument/2006/relationships/hyperlink" Target="https://www.saltek.eu/en/products/bdghf-024-v2-fr1" TargetMode="External"/><Relationship Id="rId132" Type="http://schemas.openxmlformats.org/officeDocument/2006/relationships/hyperlink" Target="https://www.saltek.eu/en/products/flp-pv1000y" TargetMode="External"/><Relationship Id="rId253" Type="http://schemas.openxmlformats.org/officeDocument/2006/relationships/hyperlink" Target="https://www.saltek.eu/en/products/rack-protector-f6-1u" TargetMode="External"/><Relationship Id="rId374" Type="http://schemas.openxmlformats.org/officeDocument/2006/relationships/hyperlink" Target="https://www.saltek.eu/en/products/bdghf-012-v2-0" TargetMode="External"/><Relationship Id="rId131" Type="http://schemas.openxmlformats.org/officeDocument/2006/relationships/hyperlink" Target="https://www.saltek.eu/en/products/flp-pv1500y" TargetMode="External"/><Relationship Id="rId252" Type="http://schemas.openxmlformats.org/officeDocument/2006/relationships/hyperlink" Target="https://www.saltek.eu/de/produkte/rack-protector-vx7-1u" TargetMode="External"/><Relationship Id="rId373" Type="http://schemas.openxmlformats.org/officeDocument/2006/relationships/hyperlink" Target="https://www.saltek.eu/en/products/bdghf-012-v1-fr1" TargetMode="External"/><Relationship Id="rId130" Type="http://schemas.openxmlformats.org/officeDocument/2006/relationships/hyperlink" Target="https://www.saltek.eu/en/products/slp-600-v3ys-it" TargetMode="External"/><Relationship Id="rId251" Type="http://schemas.openxmlformats.org/officeDocument/2006/relationships/hyperlink" Target="https://www.saltek.eu/en/products/rack-protector-x8-1u" TargetMode="External"/><Relationship Id="rId372" Type="http://schemas.openxmlformats.org/officeDocument/2006/relationships/hyperlink" Target="https://www.saltek.eu/en/products/bdghf-012-v1-0" TargetMode="External"/><Relationship Id="rId250" Type="http://schemas.openxmlformats.org/officeDocument/2006/relationships/hyperlink" Target="https://www.saltek.eu/en/products/bd-250-t" TargetMode="External"/><Relationship Id="rId371" Type="http://schemas.openxmlformats.org/officeDocument/2006/relationships/hyperlink" Target="https://www.saltek.eu/en/products/bdghf-006-v2-fr1" TargetMode="External"/><Relationship Id="rId136" Type="http://schemas.openxmlformats.org/officeDocument/2006/relationships/hyperlink" Target="https://www.saltek.eu/en/products/flp-sg50-v0" TargetMode="External"/><Relationship Id="rId257" Type="http://schemas.openxmlformats.org/officeDocument/2006/relationships/hyperlink" Target="https://www.saltek.eu/en/products/dm-0061-rb" TargetMode="External"/><Relationship Id="rId378" Type="http://schemas.openxmlformats.org/officeDocument/2006/relationships/hyperlink" Target="https://www.saltek.eu/en/products/bdghf-024-v2-0" TargetMode="External"/><Relationship Id="rId135" Type="http://schemas.openxmlformats.org/officeDocument/2006/relationships/hyperlink" Target="https://www.saltek.eu/en/products/fx-090-f75-ff" TargetMode="External"/><Relationship Id="rId256" Type="http://schemas.openxmlformats.org/officeDocument/2006/relationships/hyperlink" Target="https://www.saltek.eu/en/products/sp-t2t3-320y-clt-led" TargetMode="External"/><Relationship Id="rId377" Type="http://schemas.openxmlformats.org/officeDocument/2006/relationships/hyperlink" Target="https://www.saltek.eu/en/products/bdghf-024-v1-fr1" TargetMode="External"/><Relationship Id="rId134" Type="http://schemas.openxmlformats.org/officeDocument/2006/relationships/hyperlink" Target="https://www.saltek.eu/en/products/dl-cat6a-60v-m" TargetMode="External"/><Relationship Id="rId255" Type="http://schemas.openxmlformats.org/officeDocument/2006/relationships/hyperlink" Target="https://www.saltek.eu/en/products/rack-protector-euro-x12-1u" TargetMode="External"/><Relationship Id="rId376" Type="http://schemas.openxmlformats.org/officeDocument/2006/relationships/hyperlink" Target="https://www.saltek.eu/en/products/bdghf-024-v1-0" TargetMode="External"/><Relationship Id="rId133" Type="http://schemas.openxmlformats.org/officeDocument/2006/relationships/hyperlink" Target="https://www.saltek.eu/en/products/dl-cat6a-60v-r-m" TargetMode="External"/><Relationship Id="rId254" Type="http://schemas.openxmlformats.org/officeDocument/2006/relationships/hyperlink" Target="https://www.saltek.eu/en/products/rack-protector-vf5-1u" TargetMode="External"/><Relationship Id="rId375" Type="http://schemas.openxmlformats.org/officeDocument/2006/relationships/hyperlink" Target="https://www.saltek.eu/produkty/bdghf-012-v2-fr1" TargetMode="External"/><Relationship Id="rId172" Type="http://schemas.openxmlformats.org/officeDocument/2006/relationships/hyperlink" Target="https://www.saltek.eu/en/products/clsa-24" TargetMode="External"/><Relationship Id="rId293" Type="http://schemas.openxmlformats.org/officeDocument/2006/relationships/hyperlink" Target="https://www.saltek.eu/en/products/flp-25-t1-v2" TargetMode="External"/><Relationship Id="rId171" Type="http://schemas.openxmlformats.org/officeDocument/2006/relationships/hyperlink" Target="https://www.saltek.eu/en/products/ds-d024-rs" TargetMode="External"/><Relationship Id="rId292" Type="http://schemas.openxmlformats.org/officeDocument/2006/relationships/hyperlink" Target="https://www.saltek.eu/en/products/flp-25-t1-vs11" TargetMode="External"/><Relationship Id="rId170" Type="http://schemas.openxmlformats.org/officeDocument/2006/relationships/hyperlink" Target="https://www.saltek.eu/produkty/ds-v130-rs" TargetMode="External"/><Relationship Id="rId291" Type="http://schemas.openxmlformats.org/officeDocument/2006/relationships/hyperlink" Target="https://www.saltek.eu/en/products/flp-25-t1-v11" TargetMode="External"/><Relationship Id="rId290" Type="http://schemas.openxmlformats.org/officeDocument/2006/relationships/hyperlink" Target="https://www.saltek.eu/en/products/sp-t2t3-320y-ttc-led" TargetMode="External"/><Relationship Id="rId165" Type="http://schemas.openxmlformats.org/officeDocument/2006/relationships/hyperlink" Target="https://www.saltek.eu/en/products/dm-0481-rs" TargetMode="External"/><Relationship Id="rId286" Type="http://schemas.openxmlformats.org/officeDocument/2006/relationships/hyperlink" Target="https://www.saltek.eu/en/products/sp-t2t3-320y-tlt-led" TargetMode="External"/><Relationship Id="rId164" Type="http://schemas.openxmlformats.org/officeDocument/2006/relationships/hyperlink" Target="https://www.saltek.eu/en/products/dm-0241-rs" TargetMode="External"/><Relationship Id="rId285" Type="http://schemas.openxmlformats.org/officeDocument/2006/relationships/hyperlink" Target="https://www.saltek.eu/en/products/sp-t2t3-320y-cct-led" TargetMode="External"/><Relationship Id="rId163" Type="http://schemas.openxmlformats.org/officeDocument/2006/relationships/hyperlink" Target="https://www.saltek.eu/en/products/dm-0121-rs" TargetMode="External"/><Relationship Id="rId284" Type="http://schemas.openxmlformats.org/officeDocument/2006/relationships/hyperlink" Target="https://www.saltek.eu/en/products/sp-t2t3-320y-ttt-led" TargetMode="External"/><Relationship Id="rId162" Type="http://schemas.openxmlformats.org/officeDocument/2006/relationships/hyperlink" Target="https://www.saltek.eu/en/products/dm-0061-rs" TargetMode="External"/><Relationship Id="rId283" Type="http://schemas.openxmlformats.org/officeDocument/2006/relationships/hyperlink" Target="https://www.saltek.eu/en/products/zx-044-n50-ff" TargetMode="External"/><Relationship Id="rId169" Type="http://schemas.openxmlformats.org/officeDocument/2006/relationships/hyperlink" Target="https://www.saltek.eu/produkty/ds-b090-rs" TargetMode="External"/><Relationship Id="rId168" Type="http://schemas.openxmlformats.org/officeDocument/2006/relationships/hyperlink" Target="https://www.saltek.eu/en/products/dmj-0602-rs" TargetMode="External"/><Relationship Id="rId289" Type="http://schemas.openxmlformats.org/officeDocument/2006/relationships/hyperlink" Target="https://www.saltek.eu/en/products/sp-t2t3-320y-tlc-led" TargetMode="External"/><Relationship Id="rId167" Type="http://schemas.openxmlformats.org/officeDocument/2006/relationships/hyperlink" Target="https://www.saltek.eu/en/products/dmj-0242-rs" TargetMode="External"/><Relationship Id="rId288" Type="http://schemas.openxmlformats.org/officeDocument/2006/relationships/hyperlink" Target="https://www.saltek.eu/produkty/sp-t2t3-320y-clc-led" TargetMode="External"/><Relationship Id="rId166" Type="http://schemas.openxmlformats.org/officeDocument/2006/relationships/hyperlink" Target="https://www.saltek.eu/en/products/dmj-0122-rs" TargetMode="External"/><Relationship Id="rId287" Type="http://schemas.openxmlformats.org/officeDocument/2006/relationships/hyperlink" Target="https://www.saltek.eu/en/products/sp-t2t3-320y-ccc-led" TargetMode="External"/><Relationship Id="rId161" Type="http://schemas.openxmlformats.org/officeDocument/2006/relationships/hyperlink" Target="https://www.saltek.eu/en/products/dmhf-0151-rs" TargetMode="External"/><Relationship Id="rId282" Type="http://schemas.openxmlformats.org/officeDocument/2006/relationships/hyperlink" Target="https://www.saltek.eu/en/products/dl-10g-rj45-poe-ab" TargetMode="External"/><Relationship Id="rId160" Type="http://schemas.openxmlformats.org/officeDocument/2006/relationships/hyperlink" Target="https://www.saltek.eu/en/products/dmhf-0061-rs" TargetMode="External"/><Relationship Id="rId281" Type="http://schemas.openxmlformats.org/officeDocument/2006/relationships/hyperlink" Target="https://www.saltek.eu/en/products/dl-1g-rj45-poe-ab" TargetMode="External"/><Relationship Id="rId280" Type="http://schemas.openxmlformats.org/officeDocument/2006/relationships/hyperlink" Target="https://www.saltek.eu/en/products/flp-pv275u-v0" TargetMode="External"/><Relationship Id="rId159" Type="http://schemas.openxmlformats.org/officeDocument/2006/relationships/hyperlink" Target="https://www.saltek.eu/en/products/dmg-0601-rs" TargetMode="External"/><Relationship Id="rId154" Type="http://schemas.openxmlformats.org/officeDocument/2006/relationships/hyperlink" Target="https://www.saltek.eu/en/products/dmj-0482-rs" TargetMode="External"/><Relationship Id="rId275" Type="http://schemas.openxmlformats.org/officeDocument/2006/relationships/hyperlink" Target="https://www.saltek.eu/en/products/dp-048-25" TargetMode="External"/><Relationship Id="rId396" Type="http://schemas.openxmlformats.org/officeDocument/2006/relationships/hyperlink" Target="https://www.saltek.eu/en/products/dl-cat6a" TargetMode="External"/><Relationship Id="rId153" Type="http://schemas.openxmlformats.org/officeDocument/2006/relationships/hyperlink" Target="https://www.saltek.eu/en/products/dm-0601-rs" TargetMode="External"/><Relationship Id="rId274" Type="http://schemas.openxmlformats.org/officeDocument/2006/relationships/hyperlink" Target="https://www.saltek.eu/en/products/dp-024-25" TargetMode="External"/><Relationship Id="rId395" Type="http://schemas.openxmlformats.org/officeDocument/2006/relationships/hyperlink" Target="https://www.saltek.eu/en/products/dl-1g-poe-pcb-injector" TargetMode="External"/><Relationship Id="rId152" Type="http://schemas.openxmlformats.org/officeDocument/2006/relationships/hyperlink" Target="https://www.saltek.eu/en/products/flp-bc-maxi-v31" TargetMode="External"/><Relationship Id="rId273" Type="http://schemas.openxmlformats.org/officeDocument/2006/relationships/hyperlink" Target="https://www.saltek.eu/en/products/dp-012-25" TargetMode="External"/><Relationship Id="rId394" Type="http://schemas.openxmlformats.org/officeDocument/2006/relationships/hyperlink" Target="https://www.saltek.eu/en/products/dl-cs-rack-1u-injector" TargetMode="External"/><Relationship Id="rId151" Type="http://schemas.openxmlformats.org/officeDocument/2006/relationships/hyperlink" Target="https://www.saltek.eu/en/products/flp-bc-maxi-v11" TargetMode="External"/><Relationship Id="rId272" Type="http://schemas.openxmlformats.org/officeDocument/2006/relationships/hyperlink" Target="https://www.saltek.eu/en/products/da-150-dj25" TargetMode="External"/><Relationship Id="rId393" Type="http://schemas.openxmlformats.org/officeDocument/2006/relationships/hyperlink" Target="https://www.saltek.eu/en/products/hx-470-n50-fm" TargetMode="External"/><Relationship Id="rId158" Type="http://schemas.openxmlformats.org/officeDocument/2006/relationships/hyperlink" Target="https://www.saltek.eu/en/products/dmg-0481-rs" TargetMode="External"/><Relationship Id="rId279" Type="http://schemas.openxmlformats.org/officeDocument/2006/relationships/hyperlink" Target="https://www.saltek.eu/en/products/flp-pv550-vu-s" TargetMode="External"/><Relationship Id="rId157" Type="http://schemas.openxmlformats.org/officeDocument/2006/relationships/hyperlink" Target="https://www.saltek.eu/en/products/dmg-0241-rs" TargetMode="External"/><Relationship Id="rId278" Type="http://schemas.openxmlformats.org/officeDocument/2006/relationships/hyperlink" Target="https://www.saltek.eu/en/products/flp-pv550-vu" TargetMode="External"/><Relationship Id="rId399" Type="http://schemas.openxmlformats.org/officeDocument/2006/relationships/hyperlink" Target="https://www.saltek.eu/en/products/dl-1g-poe-injector" TargetMode="External"/><Relationship Id="rId156" Type="http://schemas.openxmlformats.org/officeDocument/2006/relationships/hyperlink" Target="https://www.saltek.eu/en/products/dmg-0121-rs" TargetMode="External"/><Relationship Id="rId277" Type="http://schemas.openxmlformats.org/officeDocument/2006/relationships/hyperlink" Target="https://www.saltek.eu/en/products/isgo-100h-ex" TargetMode="External"/><Relationship Id="rId398" Type="http://schemas.openxmlformats.org/officeDocument/2006/relationships/hyperlink" Target="https://www.saltek.eu/produkty/dms-048-t" TargetMode="External"/><Relationship Id="rId155" Type="http://schemas.openxmlformats.org/officeDocument/2006/relationships/hyperlink" Target="https://www.saltek.eu/en/products/dmg-0061-rs" TargetMode="External"/><Relationship Id="rId276" Type="http://schemas.openxmlformats.org/officeDocument/2006/relationships/hyperlink" Target="https://www.saltek.eu/en/products/isgo-50h-ex" TargetMode="External"/><Relationship Id="rId397" Type="http://schemas.openxmlformats.org/officeDocument/2006/relationships/hyperlink" Target="https://www.saltek.eu/en/products/dms-024t" TargetMode="External"/><Relationship Id="rId40" Type="http://schemas.openxmlformats.org/officeDocument/2006/relationships/hyperlink" Target="https://www.saltek.eu/en/products/slp-385-v1" TargetMode="External"/><Relationship Id="rId42" Type="http://schemas.openxmlformats.org/officeDocument/2006/relationships/hyperlink" Target="https://www.saltek.eu/en/products/slp-275-v3s1" TargetMode="External"/><Relationship Id="rId41" Type="http://schemas.openxmlformats.org/officeDocument/2006/relationships/hyperlink" Target="https://www.saltek.eu/en/products/da-275-v1s1" TargetMode="External"/><Relationship Id="rId44" Type="http://schemas.openxmlformats.org/officeDocument/2006/relationships/hyperlink" Target="https://www.saltek.eu/en/products/slp-075-vb1" TargetMode="External"/><Relationship Id="rId43" Type="http://schemas.openxmlformats.org/officeDocument/2006/relationships/hyperlink" Target="https://www.saltek.eu/en/products/dm-0121_3l_dj" TargetMode="External"/><Relationship Id="rId46" Type="http://schemas.openxmlformats.org/officeDocument/2006/relationships/hyperlink" Target="https://www.saltek.eu/en/products/slp-130-vb1" TargetMode="External"/><Relationship Id="rId45" Type="http://schemas.openxmlformats.org/officeDocument/2006/relationships/hyperlink" Target="https://www.saltek.eu/en/products/slp-075_vb1s" TargetMode="External"/><Relationship Id="rId48" Type="http://schemas.openxmlformats.org/officeDocument/2006/relationships/hyperlink" Target="https://www.saltek.eu/en/products/slp-275-v1s1" TargetMode="External"/><Relationship Id="rId47" Type="http://schemas.openxmlformats.org/officeDocument/2006/relationships/hyperlink" Target="https://www.saltek.eu/en/products/slp-275-v0" TargetMode="External"/><Relationship Id="rId49" Type="http://schemas.openxmlformats.org/officeDocument/2006/relationships/hyperlink" Target="https://www.saltek.eu/en/products/slp-385-v3-s" TargetMode="External"/><Relationship Id="rId31" Type="http://schemas.openxmlformats.org/officeDocument/2006/relationships/hyperlink" Target="https://www.saltek.eu/en/products/slp-440-v3" TargetMode="External"/><Relationship Id="rId30" Type="http://schemas.openxmlformats.org/officeDocument/2006/relationships/hyperlink" Target="https://www.saltek.eu/en/products/da-275-v11" TargetMode="External"/><Relationship Id="rId33" Type="http://schemas.openxmlformats.org/officeDocument/2006/relationships/hyperlink" Target="https://www.saltek.eu/en/products/da-275-czs" TargetMode="External"/><Relationship Id="rId32" Type="http://schemas.openxmlformats.org/officeDocument/2006/relationships/hyperlink" Target="https://www.saltek.eu/en/products/slp-440-v3-s" TargetMode="External"/><Relationship Id="rId35" Type="http://schemas.openxmlformats.org/officeDocument/2006/relationships/hyperlink" Target="https://www.saltek.eu/en/products/slp-275_vb1s" TargetMode="External"/><Relationship Id="rId34" Type="http://schemas.openxmlformats.org/officeDocument/2006/relationships/hyperlink" Target="https://www.saltek.eu/en/products/slp-275-vb1" TargetMode="External"/><Relationship Id="rId37" Type="http://schemas.openxmlformats.org/officeDocument/2006/relationships/hyperlink" Target="https://www.saltek.eu/en/products/slp-275-v11" TargetMode="External"/><Relationship Id="rId36" Type="http://schemas.openxmlformats.org/officeDocument/2006/relationships/hyperlink" Target="https://www.saltek.eu/en/products/slp-275-v31" TargetMode="External"/><Relationship Id="rId39" Type="http://schemas.openxmlformats.org/officeDocument/2006/relationships/hyperlink" Target="https://www.saltek.eu/en/products/slp-385-v3" TargetMode="External"/><Relationship Id="rId38" Type="http://schemas.openxmlformats.org/officeDocument/2006/relationships/hyperlink" Target="https://www.saltek.eu/en/products/slp-385-v0" TargetMode="External"/><Relationship Id="rId20" Type="http://schemas.openxmlformats.org/officeDocument/2006/relationships/hyperlink" Target="https://www.saltek.eu/en/products/slp-275-v3-s" TargetMode="External"/><Relationship Id="rId22" Type="http://schemas.openxmlformats.org/officeDocument/2006/relationships/hyperlink" Target="https://www.saltek.eu/en/products/slp-075-v0" TargetMode="External"/><Relationship Id="rId21" Type="http://schemas.openxmlformats.org/officeDocument/2006/relationships/hyperlink" Target="https://www.saltek.eu/en/products/slp-275-v4-s" TargetMode="External"/><Relationship Id="rId24" Type="http://schemas.openxmlformats.org/officeDocument/2006/relationships/hyperlink" Target="https://www.saltek.eu/en/products/slp-075-v1" TargetMode="External"/><Relationship Id="rId23" Type="http://schemas.openxmlformats.org/officeDocument/2006/relationships/hyperlink" Target="https://www.saltek.eu/en/products/slp-440-v0" TargetMode="External"/><Relationship Id="rId409" Type="http://schemas.openxmlformats.org/officeDocument/2006/relationships/hyperlink" Target="https://www.saltek.eu/en/product/print/2544" TargetMode="External"/><Relationship Id="rId404" Type="http://schemas.openxmlformats.org/officeDocument/2006/relationships/hyperlink" Target="https://www.saltek.eu/en/products/dpf-024dc-16-s" TargetMode="External"/><Relationship Id="rId403" Type="http://schemas.openxmlformats.org/officeDocument/2006/relationships/hyperlink" Target="https://www.saltek.eu/en/products/dpf-012dc-16-s" TargetMode="External"/><Relationship Id="rId402" Type="http://schemas.openxmlformats.org/officeDocument/2006/relationships/hyperlink" Target="https://www.saltek.eu/en/products/dpf-048dc-16" TargetMode="External"/><Relationship Id="rId401" Type="http://schemas.openxmlformats.org/officeDocument/2006/relationships/hyperlink" Target="https://www.saltek.eu/en/products/dpf-024dc-16" TargetMode="External"/><Relationship Id="rId408" Type="http://schemas.openxmlformats.org/officeDocument/2006/relationships/hyperlink" Target="https://www.saltek.eu/en/products/dm-0061-r-dj" TargetMode="External"/><Relationship Id="rId407" Type="http://schemas.openxmlformats.org/officeDocument/2006/relationships/hyperlink" Target="https://www.saltek.eu/en/products/hx-350-n50-fm" TargetMode="External"/><Relationship Id="rId406" Type="http://schemas.openxmlformats.org/officeDocument/2006/relationships/hyperlink" Target="https://www.saltek.eu/en/products/hx-350-n50-ff" TargetMode="External"/><Relationship Id="rId405" Type="http://schemas.openxmlformats.org/officeDocument/2006/relationships/hyperlink" Target="https://www.saltek.eu/en/products/dpf-048dc-16-s" TargetMode="External"/><Relationship Id="rId26" Type="http://schemas.openxmlformats.org/officeDocument/2006/relationships/hyperlink" Target="https://www.saltek.eu/en/products/slp-075-v1-s" TargetMode="External"/><Relationship Id="rId25" Type="http://schemas.openxmlformats.org/officeDocument/2006/relationships/hyperlink" Target="https://www.saltek.eu/en/products/slp-440-v1" TargetMode="External"/><Relationship Id="rId28" Type="http://schemas.openxmlformats.org/officeDocument/2006/relationships/hyperlink" Target="https://www.saltek.eu/en/products/da-275-v31" TargetMode="External"/><Relationship Id="rId27" Type="http://schemas.openxmlformats.org/officeDocument/2006/relationships/hyperlink" Target="https://www.saltek.eu/en/products/slp-440-v1-s" TargetMode="External"/><Relationship Id="rId400" Type="http://schemas.openxmlformats.org/officeDocument/2006/relationships/hyperlink" Target="https://www.saltek.eu/en/products/dpf-012dc-16" TargetMode="External"/><Relationship Id="rId29" Type="http://schemas.openxmlformats.org/officeDocument/2006/relationships/hyperlink" Target="https://www.saltek.eu/en/products/da-275-v3s1" TargetMode="External"/><Relationship Id="rId11" Type="http://schemas.openxmlformats.org/officeDocument/2006/relationships/hyperlink" Target="https://www.saltek.eu/en/products/dm-0241_3l_dj" TargetMode="External"/><Relationship Id="rId10" Type="http://schemas.openxmlformats.org/officeDocument/2006/relationships/hyperlink" Target="https://www.saltek.eu/en/products/rto-63" TargetMode="External"/><Relationship Id="rId13" Type="http://schemas.openxmlformats.org/officeDocument/2006/relationships/hyperlink" Target="https://www.saltek.eu/en/products/slp-275-v1" TargetMode="External"/><Relationship Id="rId12" Type="http://schemas.openxmlformats.org/officeDocument/2006/relationships/hyperlink" Target="https://www.saltek.eu/en/products/hx-pomocn%C3%BD-dr%C5%BE%C3%A1k" TargetMode="External"/><Relationship Id="rId15" Type="http://schemas.openxmlformats.org/officeDocument/2006/relationships/hyperlink" Target="https://www.saltek.eu/en/products/slp-275-v2" TargetMode="External"/><Relationship Id="rId14" Type="http://schemas.openxmlformats.org/officeDocument/2006/relationships/hyperlink" Target="https://www.saltek.eu/en/products/slp-275_vb1s" TargetMode="External"/><Relationship Id="rId17" Type="http://schemas.openxmlformats.org/officeDocument/2006/relationships/hyperlink" Target="https://www.saltek.eu/en/products/dm-0121_4r_dj" TargetMode="External"/><Relationship Id="rId16" Type="http://schemas.openxmlformats.org/officeDocument/2006/relationships/hyperlink" Target="https://www.saltek.eu/en/products/dm-0061_4r_dj" TargetMode="External"/><Relationship Id="rId19" Type="http://schemas.openxmlformats.org/officeDocument/2006/relationships/hyperlink" Target="https://www.saltek.eu/en/products/slp-275-v3" TargetMode="External"/><Relationship Id="rId18" Type="http://schemas.openxmlformats.org/officeDocument/2006/relationships/hyperlink" Target="https://www.saltek.eu/en/products/slp-275-v4" TargetMode="External"/><Relationship Id="rId84" Type="http://schemas.openxmlformats.org/officeDocument/2006/relationships/hyperlink" Target="https://www.saltek.eu/en/products/flp-bc-maxi-vs3" TargetMode="External"/><Relationship Id="rId83" Type="http://schemas.openxmlformats.org/officeDocument/2006/relationships/hyperlink" Target="https://www.saltek.eu/en/products/flp-a50n-v0" TargetMode="External"/><Relationship Id="rId86" Type="http://schemas.openxmlformats.org/officeDocument/2006/relationships/hyperlink" Target="https://www.saltek.eu/en/products/flp-bc-maxi-vs31" TargetMode="External"/><Relationship Id="rId85" Type="http://schemas.openxmlformats.org/officeDocument/2006/relationships/hyperlink" Target="https://www.saltek.eu/en/products/flp-bc-maxi-vs4" TargetMode="External"/><Relationship Id="rId88" Type="http://schemas.openxmlformats.org/officeDocument/2006/relationships/hyperlink" Target="https://www.saltek.eu/en/products/flp-a100n-vsnpe" TargetMode="External"/><Relationship Id="rId87" Type="http://schemas.openxmlformats.org/officeDocument/2006/relationships/hyperlink" Target="https://www.saltek.eu/en/products/flp-a50n-vsnpe" TargetMode="External"/><Relationship Id="rId89" Type="http://schemas.openxmlformats.org/officeDocument/2006/relationships/hyperlink" Target="https://www.saltek.eu/en/products/isg-a100" TargetMode="External"/><Relationship Id="rId80" Type="http://schemas.openxmlformats.org/officeDocument/2006/relationships/hyperlink" Target="https://www.saltek.eu/en/products/flp-bc-maxi-vs1" TargetMode="External"/><Relationship Id="rId82" Type="http://schemas.openxmlformats.org/officeDocument/2006/relationships/hyperlink" Target="https://www.saltek.eu/en/products/flp-a100n-v0" TargetMode="External"/><Relationship Id="rId81" Type="http://schemas.openxmlformats.org/officeDocument/2006/relationships/hyperlink" Target="https://www.saltek.eu/en/products/flp-bc-maxi-v0" TargetMode="External"/><Relationship Id="rId73" Type="http://schemas.openxmlformats.org/officeDocument/2006/relationships/hyperlink" Target="https://www.saltek.eu/en/products/flp-125-v3s1" TargetMode="External"/><Relationship Id="rId72" Type="http://schemas.openxmlformats.org/officeDocument/2006/relationships/hyperlink" Target="https://www.saltek.eu/en/products/flp-125-v31" TargetMode="External"/><Relationship Id="rId75" Type="http://schemas.openxmlformats.org/officeDocument/2006/relationships/hyperlink" Target="https://www.saltek.eu/en/products/flp-125-v4-s" TargetMode="External"/><Relationship Id="rId74" Type="http://schemas.openxmlformats.org/officeDocument/2006/relationships/hyperlink" Target="https://www.saltek.eu/en/products/flp-125-v4" TargetMode="External"/><Relationship Id="rId77" Type="http://schemas.openxmlformats.org/officeDocument/2006/relationships/hyperlink" Target="https://www.saltek.eu/en/products/flp-npe-25-v0" TargetMode="External"/><Relationship Id="rId76" Type="http://schemas.openxmlformats.org/officeDocument/2006/relationships/hyperlink" Target="https://www.saltek.eu/en/products/flp-125-v0" TargetMode="External"/><Relationship Id="rId79" Type="http://schemas.openxmlformats.org/officeDocument/2006/relationships/hyperlink" Target="https://www.saltek.eu/en/products/hx-230-n50-ff" TargetMode="External"/><Relationship Id="rId78" Type="http://schemas.openxmlformats.org/officeDocument/2006/relationships/hyperlink" Target="https://www.saltek.eu/en/products/hx-230-n50-fm" TargetMode="External"/><Relationship Id="rId71" Type="http://schemas.openxmlformats.org/officeDocument/2006/relationships/hyperlink" Target="https://www.saltek.eu/en/products/flp-125-v3-s" TargetMode="External"/><Relationship Id="rId70" Type="http://schemas.openxmlformats.org/officeDocument/2006/relationships/hyperlink" Target="https://www.saltek.eu/en/products/flp-125-v3" TargetMode="External"/><Relationship Id="rId62" Type="http://schemas.openxmlformats.org/officeDocument/2006/relationships/hyperlink" Target="https://www.saltek.eu/en/products/fx-090-b75-t-ff" TargetMode="External"/><Relationship Id="rId61" Type="http://schemas.openxmlformats.org/officeDocument/2006/relationships/hyperlink" Target="https://www.saltek.eu/en/products/dl-isdn-rj45" TargetMode="External"/><Relationship Id="rId64" Type="http://schemas.openxmlformats.org/officeDocument/2006/relationships/hyperlink" Target="https://www.saltek.eu/en/products/fx-230-f75-t-ff" TargetMode="External"/><Relationship Id="rId63" Type="http://schemas.openxmlformats.org/officeDocument/2006/relationships/hyperlink" Target="https://www.saltek.eu/en/products/fx-090-f75-t-ff" TargetMode="External"/><Relationship Id="rId66" Type="http://schemas.openxmlformats.org/officeDocument/2006/relationships/hyperlink" Target="https://www.saltek.eu/en/products/flp-125-v1" TargetMode="External"/><Relationship Id="rId65" Type="http://schemas.openxmlformats.org/officeDocument/2006/relationships/hyperlink" Target="https://www.saltek.eu/en/products/hx-090-n50-ff" TargetMode="External"/><Relationship Id="rId68" Type="http://schemas.openxmlformats.org/officeDocument/2006/relationships/hyperlink" Target="https://www.saltek.eu/en/products/flp-125-v11" TargetMode="External"/><Relationship Id="rId67" Type="http://schemas.openxmlformats.org/officeDocument/2006/relationships/hyperlink" Target="https://www.saltek.eu/en/products/flp-125-v1-s" TargetMode="External"/><Relationship Id="rId60" Type="http://schemas.openxmlformats.org/officeDocument/2006/relationships/hyperlink" Target="https://www.saltek.eu/en/products/vl-b75-ff" TargetMode="External"/><Relationship Id="rId69" Type="http://schemas.openxmlformats.org/officeDocument/2006/relationships/hyperlink" Target="https://www.saltek.eu/en/products/flp-125-v1s1" TargetMode="External"/><Relationship Id="rId51" Type="http://schemas.openxmlformats.org/officeDocument/2006/relationships/hyperlink" Target="https://www.saltek.eu/en/products/slp-130-vb1-s" TargetMode="External"/><Relationship Id="rId50" Type="http://schemas.openxmlformats.org/officeDocument/2006/relationships/hyperlink" Target="https://www.saltek.eu/en/products/slp-385-v1-s" TargetMode="External"/><Relationship Id="rId53" Type="http://schemas.openxmlformats.org/officeDocument/2006/relationships/hyperlink" Target="https://www.saltek.eu/en/products/slp-600-v1" TargetMode="External"/><Relationship Id="rId52" Type="http://schemas.openxmlformats.org/officeDocument/2006/relationships/hyperlink" Target="https://www.saltek.eu/en/products/da-npe-v0" TargetMode="External"/><Relationship Id="rId55" Type="http://schemas.openxmlformats.org/officeDocument/2006/relationships/hyperlink" Target="https://www.saltek.eu/en/products/slp-600-v0" TargetMode="External"/><Relationship Id="rId54" Type="http://schemas.openxmlformats.org/officeDocument/2006/relationships/hyperlink" Target="https://www.saltek.eu/en/products/slp-600-v1-s" TargetMode="External"/><Relationship Id="rId57" Type="http://schemas.openxmlformats.org/officeDocument/2006/relationships/hyperlink" Target="https://www.saltek.eu/en/products/slp-275-vb3s1" TargetMode="External"/><Relationship Id="rId56" Type="http://schemas.openxmlformats.org/officeDocument/2006/relationships/hyperlink" Target="https://www.saltek.eu/en/products/slp-275-vb31" TargetMode="External"/><Relationship Id="rId59" Type="http://schemas.openxmlformats.org/officeDocument/2006/relationships/hyperlink" Target="https://www.saltek.eu/en/products/hx-090-n50-fm" TargetMode="External"/><Relationship Id="rId58" Type="http://schemas.openxmlformats.org/officeDocument/2006/relationships/hyperlink" Target="https://www.saltek.eu/en/products/slp-130-vb0" TargetMode="External"/><Relationship Id="rId107" Type="http://schemas.openxmlformats.org/officeDocument/2006/relationships/hyperlink" Target="https://www.saltek.eu/en/products/isg-500h-ex" TargetMode="External"/><Relationship Id="rId228" Type="http://schemas.openxmlformats.org/officeDocument/2006/relationships/hyperlink" Target="https://www.saltek.eu/en/products/da-275-df2-s" TargetMode="External"/><Relationship Id="rId349" Type="http://schemas.openxmlformats.org/officeDocument/2006/relationships/hyperlink" Target="https://www.saltek.eu/en/products/bdg-012-v2-fr1" TargetMode="External"/><Relationship Id="rId106" Type="http://schemas.openxmlformats.org/officeDocument/2006/relationships/hyperlink" Target="https://www.saltek.eu/en/products/isg-50" TargetMode="External"/><Relationship Id="rId227" Type="http://schemas.openxmlformats.org/officeDocument/2006/relationships/hyperlink" Target="https://www.saltek.eu/en/products/da-275-df2" TargetMode="External"/><Relationship Id="rId348" Type="http://schemas.openxmlformats.org/officeDocument/2006/relationships/hyperlink" Target="https://www.saltek.eu/en/products/bdg-012-v2-0" TargetMode="External"/><Relationship Id="rId105" Type="http://schemas.openxmlformats.org/officeDocument/2006/relationships/hyperlink" Target="https://www.saltek.eu/en/products/isg-100" TargetMode="External"/><Relationship Id="rId226" Type="http://schemas.openxmlformats.org/officeDocument/2006/relationships/hyperlink" Target="https://www.saltek.eu/en/products/bdm-230-v1-fr" TargetMode="External"/><Relationship Id="rId347" Type="http://schemas.openxmlformats.org/officeDocument/2006/relationships/hyperlink" Target="https://www.saltek.eu/en/products/bdg-012-v1-fr2" TargetMode="External"/><Relationship Id="rId104" Type="http://schemas.openxmlformats.org/officeDocument/2006/relationships/hyperlink" Target="https://www.saltek.eu/en/products/flp-sg50-v1" TargetMode="External"/><Relationship Id="rId225" Type="http://schemas.openxmlformats.org/officeDocument/2006/relationships/hyperlink" Target="https://www.saltek.eu/en/products/bdm-048-v1-fr1" TargetMode="External"/><Relationship Id="rId346" Type="http://schemas.openxmlformats.org/officeDocument/2006/relationships/hyperlink" Target="https://www.saltek.eu/en/products/bdg-012-v1-4fr1" TargetMode="External"/><Relationship Id="rId109" Type="http://schemas.openxmlformats.org/officeDocument/2006/relationships/hyperlink" Target="https://www.saltek.eu/en/products/isg-500" TargetMode="External"/><Relationship Id="rId108" Type="http://schemas.openxmlformats.org/officeDocument/2006/relationships/hyperlink" Target="https://www.saltek.eu/en/products/isgc-500h-ex" TargetMode="External"/><Relationship Id="rId229" Type="http://schemas.openxmlformats.org/officeDocument/2006/relationships/hyperlink" Target="https://www.saltek.eu/en/products/da-275-df6" TargetMode="External"/><Relationship Id="rId220" Type="http://schemas.openxmlformats.org/officeDocument/2006/relationships/hyperlink" Target="https://www.saltek.eu/en/products/bdg-048-v1-fr1" TargetMode="External"/><Relationship Id="rId341" Type="http://schemas.openxmlformats.org/officeDocument/2006/relationships/hyperlink" Target="https://www.saltek.eu/en/products/bdg-006-v1-4fr1" TargetMode="External"/><Relationship Id="rId340" Type="http://schemas.openxmlformats.org/officeDocument/2006/relationships/hyperlink" Target="https://www.saltek.eu/en/products/bdg-006-v1-4-0" TargetMode="External"/><Relationship Id="rId103" Type="http://schemas.openxmlformats.org/officeDocument/2006/relationships/hyperlink" Target="https://www.saltek.eu/en/products/flp-sg50-vs1" TargetMode="External"/><Relationship Id="rId224" Type="http://schemas.openxmlformats.org/officeDocument/2006/relationships/hyperlink" Target="https://www.saltek.eu/en/products/bdm-024-v1-fr1" TargetMode="External"/><Relationship Id="rId345" Type="http://schemas.openxmlformats.org/officeDocument/2006/relationships/hyperlink" Target="https://www.saltek.eu/en/products/bdg-012-v1-4-0" TargetMode="External"/><Relationship Id="rId102" Type="http://schemas.openxmlformats.org/officeDocument/2006/relationships/hyperlink" Target="https://www.saltek.eu/en/products/flp-125-v2" TargetMode="External"/><Relationship Id="rId223" Type="http://schemas.openxmlformats.org/officeDocument/2006/relationships/hyperlink" Target="https://www.saltek.eu/en/products/bdm-012-v1-fr1" TargetMode="External"/><Relationship Id="rId344" Type="http://schemas.openxmlformats.org/officeDocument/2006/relationships/hyperlink" Target="https://www.saltek.eu/en/products/bdg-006-v2-fr1" TargetMode="External"/><Relationship Id="rId101" Type="http://schemas.openxmlformats.org/officeDocument/2006/relationships/hyperlink" Target="https://www.saltek.eu/en/products/dl-cat5e-poe-plus" TargetMode="External"/><Relationship Id="rId222" Type="http://schemas.openxmlformats.org/officeDocument/2006/relationships/hyperlink" Target="https://www.saltek.eu/en/products/bdm-006-v1-fr1" TargetMode="External"/><Relationship Id="rId343" Type="http://schemas.openxmlformats.org/officeDocument/2006/relationships/hyperlink" Target="https://www.saltek.eu/en/products/bdg-006-v2-0" TargetMode="External"/><Relationship Id="rId100" Type="http://schemas.openxmlformats.org/officeDocument/2006/relationships/hyperlink" Target="https://www.saltek.eu/en/products/flp-bc-maxi-vs2" TargetMode="External"/><Relationship Id="rId221" Type="http://schemas.openxmlformats.org/officeDocument/2006/relationships/hyperlink" Target="https://www.saltek.eu/en/products/bdg-230-v1-fr" TargetMode="External"/><Relationship Id="rId342" Type="http://schemas.openxmlformats.org/officeDocument/2006/relationships/hyperlink" Target="https://www.saltek.eu/en/products/bdg-006-v1-fr2" TargetMode="External"/><Relationship Id="rId217" Type="http://schemas.openxmlformats.org/officeDocument/2006/relationships/hyperlink" Target="https://www.saltek.eu/en/products/bdg-006-v1-fr1" TargetMode="External"/><Relationship Id="rId338" Type="http://schemas.openxmlformats.org/officeDocument/2006/relationships/hyperlink" Target="https://www.saltek.eu/en/products/bdm-230-v2-0" TargetMode="External"/><Relationship Id="rId216" Type="http://schemas.openxmlformats.org/officeDocument/2006/relationships/hyperlink" Target="https://www.saltek.eu/en/products/dp-048-v1-0" TargetMode="External"/><Relationship Id="rId337" Type="http://schemas.openxmlformats.org/officeDocument/2006/relationships/hyperlink" Target="https://www.saltek.eu/en/products/bdm-230-v1-fr1" TargetMode="External"/><Relationship Id="rId458" Type="http://schemas.openxmlformats.org/officeDocument/2006/relationships/drawing" Target="../drawings/drawing8.xml"/><Relationship Id="rId215" Type="http://schemas.openxmlformats.org/officeDocument/2006/relationships/hyperlink" Target="https://www.saltek.eu/en/products/dp-024-v1-0" TargetMode="External"/><Relationship Id="rId336" Type="http://schemas.openxmlformats.org/officeDocument/2006/relationships/hyperlink" Target="https://www.saltek.eu/en/products/bdm-060-v2-fr1" TargetMode="External"/><Relationship Id="rId457" Type="http://schemas.openxmlformats.org/officeDocument/2006/relationships/hyperlink" Target="https://www.saltek.eu/en/products/dl-vdsl3" TargetMode="External"/><Relationship Id="rId214" Type="http://schemas.openxmlformats.org/officeDocument/2006/relationships/hyperlink" Target="https://www.saltek.eu/de/produkte/dp-012-v1-0" TargetMode="External"/><Relationship Id="rId335" Type="http://schemas.openxmlformats.org/officeDocument/2006/relationships/hyperlink" Target="https://www.saltek.eu/en/products/bdm-060-v2-0" TargetMode="External"/><Relationship Id="rId456" Type="http://schemas.openxmlformats.org/officeDocument/2006/relationships/hyperlink" Target="https://www.saltek.eu/en/products/flp-bc-maxi-vsf4" TargetMode="External"/><Relationship Id="rId219" Type="http://schemas.openxmlformats.org/officeDocument/2006/relationships/hyperlink" Target="https://www.saltek.eu/en/products/bdg-024-v1-fr1" TargetMode="External"/><Relationship Id="rId218" Type="http://schemas.openxmlformats.org/officeDocument/2006/relationships/hyperlink" Target="https://www.saltek.eu/sk/produkty/bdg-012-v1-fr1" TargetMode="External"/><Relationship Id="rId339" Type="http://schemas.openxmlformats.org/officeDocument/2006/relationships/hyperlink" Target="https://www.saltek.eu/en/products/bdm-230-v2-fr" TargetMode="External"/><Relationship Id="rId330" Type="http://schemas.openxmlformats.org/officeDocument/2006/relationships/hyperlink" Target="https://www.saltek.eu/en/products/bdm-048-v4-j-0" TargetMode="External"/><Relationship Id="rId451" Type="http://schemas.openxmlformats.org/officeDocument/2006/relationships/hyperlink" Target="https://www.saltek.eu/en/products/flp-25-t1-vsf31" TargetMode="External"/><Relationship Id="rId450" Type="http://schemas.openxmlformats.org/officeDocument/2006/relationships/hyperlink" Target="https://www.saltek.eu/en/products/flp-25-t1-vsf3" TargetMode="External"/><Relationship Id="rId213" Type="http://schemas.openxmlformats.org/officeDocument/2006/relationships/hyperlink" Target="https://www.saltek.eu/en/products/dp-048-v1-f16" TargetMode="External"/><Relationship Id="rId334" Type="http://schemas.openxmlformats.org/officeDocument/2006/relationships/hyperlink" Target="https://www.saltek.eu/en/products/bdm-060-v1-fr2" TargetMode="External"/><Relationship Id="rId455" Type="http://schemas.openxmlformats.org/officeDocument/2006/relationships/hyperlink" Target="https://www.saltek.eu/en/products/flp-bc-maxi-vsf31" TargetMode="External"/><Relationship Id="rId212" Type="http://schemas.openxmlformats.org/officeDocument/2006/relationships/hyperlink" Target="https://www.saltek.eu/en/products/dp-024-v1-f16" TargetMode="External"/><Relationship Id="rId333" Type="http://schemas.openxmlformats.org/officeDocument/2006/relationships/hyperlink" Target="https://www.saltek.eu/en/products/bdm-060-v1-fr1" TargetMode="External"/><Relationship Id="rId454" Type="http://schemas.openxmlformats.org/officeDocument/2006/relationships/hyperlink" Target="https://www.saltek.eu/produkty/flp-bc-maxi-vsf3" TargetMode="External"/><Relationship Id="rId211" Type="http://schemas.openxmlformats.org/officeDocument/2006/relationships/hyperlink" Target="https://www.saltek.eu/en/products/dp-012-v1-f16" TargetMode="External"/><Relationship Id="rId332" Type="http://schemas.openxmlformats.org/officeDocument/2006/relationships/hyperlink" Target="https://www.saltek.eu/produkty/bdm-060-v1-0" TargetMode="External"/><Relationship Id="rId453" Type="http://schemas.openxmlformats.org/officeDocument/2006/relationships/hyperlink" Target="https://www.saltek.eu/sk/produkty/flp-bc-maxi-vsf1" TargetMode="External"/><Relationship Id="rId210" Type="http://schemas.openxmlformats.org/officeDocument/2006/relationships/hyperlink" Target="https://www.saltek.eu/en/products/bd-250-t-v2-f16" TargetMode="External"/><Relationship Id="rId331" Type="http://schemas.openxmlformats.org/officeDocument/2006/relationships/hyperlink" Target="https://www.saltek.eu/en/products/bdm-048-v4-jfr1" TargetMode="External"/><Relationship Id="rId452" Type="http://schemas.openxmlformats.org/officeDocument/2006/relationships/hyperlink" Target="https://www.saltek.eu/produkty/flp-25-t1-vsf4" TargetMode="External"/><Relationship Id="rId370" Type="http://schemas.openxmlformats.org/officeDocument/2006/relationships/hyperlink" Target="https://www.saltek.eu/en/products/bdghf-006-v2-0" TargetMode="External"/><Relationship Id="rId129" Type="http://schemas.openxmlformats.org/officeDocument/2006/relationships/hyperlink" Target="https://www.saltek.eu/en/products/flp-pv1000ys" TargetMode="External"/><Relationship Id="rId128" Type="http://schemas.openxmlformats.org/officeDocument/2006/relationships/hyperlink" Target="https://www.saltek.eu/en/products/flp-pv1500ys" TargetMode="External"/><Relationship Id="rId249" Type="http://schemas.openxmlformats.org/officeDocument/2006/relationships/hyperlink" Target="https://www.saltek.eu/en/products/bd-090-t" TargetMode="External"/><Relationship Id="rId127" Type="http://schemas.openxmlformats.org/officeDocument/2006/relationships/hyperlink" Target="https://www.saltek.eu/en/products/dl-cat6a-m" TargetMode="External"/><Relationship Id="rId248" Type="http://schemas.openxmlformats.org/officeDocument/2006/relationships/hyperlink" Target="https://www.saltek.eu/en/products/dmz-v-0" TargetMode="External"/><Relationship Id="rId369" Type="http://schemas.openxmlformats.org/officeDocument/2006/relationships/hyperlink" Target="https://www.saltek.eu/en/products/bdghf-006-v1-fr1" TargetMode="External"/><Relationship Id="rId126" Type="http://schemas.openxmlformats.org/officeDocument/2006/relationships/hyperlink" Target="https://www.saltek.eu/en/products/dl-10g-poe-m" TargetMode="External"/><Relationship Id="rId247" Type="http://schemas.openxmlformats.org/officeDocument/2006/relationships/hyperlink" Target="https://www.saltek.eu/en/products/dmp-024-v1-j-0" TargetMode="External"/><Relationship Id="rId368" Type="http://schemas.openxmlformats.org/officeDocument/2006/relationships/hyperlink" Target="https://www.saltek.eu/en/products/bdghf-006-v1-0" TargetMode="External"/><Relationship Id="rId121" Type="http://schemas.openxmlformats.org/officeDocument/2006/relationships/hyperlink" Target="https://www.saltek.eu/en/products/flp-125-075-vh1s" TargetMode="External"/><Relationship Id="rId242" Type="http://schemas.openxmlformats.org/officeDocument/2006/relationships/hyperlink" Target="https://www.saltek.eu/en/products/dmp-012-v1-jfr1" TargetMode="External"/><Relationship Id="rId363" Type="http://schemas.openxmlformats.org/officeDocument/2006/relationships/hyperlink" Target="https://www.saltek.eu/en/products/bdg-060-v2-0" TargetMode="External"/><Relationship Id="rId120" Type="http://schemas.openxmlformats.org/officeDocument/2006/relationships/hyperlink" Target="https://www.saltek.eu/en/products/flp-125-075-vh1" TargetMode="External"/><Relationship Id="rId241" Type="http://schemas.openxmlformats.org/officeDocument/2006/relationships/hyperlink" Target="https://www.saltek.eu/en/products/dmp-024-v1-fr1" TargetMode="External"/><Relationship Id="rId362" Type="http://schemas.openxmlformats.org/officeDocument/2006/relationships/hyperlink" Target="https://www.saltek.eu/en/products/bdg-060-v1-fr2" TargetMode="External"/><Relationship Id="rId240" Type="http://schemas.openxmlformats.org/officeDocument/2006/relationships/hyperlink" Target="https://www.saltek.eu/en/products/dmp-012-v1-fr1" TargetMode="External"/><Relationship Id="rId361" Type="http://schemas.openxmlformats.org/officeDocument/2006/relationships/hyperlink" Target="https://www.saltek.eu/en/products/bdg-060-v1-fr1" TargetMode="External"/><Relationship Id="rId360" Type="http://schemas.openxmlformats.org/officeDocument/2006/relationships/hyperlink" Target="https://www.saltek.eu/en/products/bdg-060-v1-0" TargetMode="External"/><Relationship Id="rId125" Type="http://schemas.openxmlformats.org/officeDocument/2006/relationships/hyperlink" Target="https://www.saltek.eu/en/products/rto-35" TargetMode="External"/><Relationship Id="rId246" Type="http://schemas.openxmlformats.org/officeDocument/2006/relationships/hyperlink" Target="https://www.saltek.eu/en/products/dmp-012-v1-j-0" TargetMode="External"/><Relationship Id="rId367" Type="http://schemas.openxmlformats.org/officeDocument/2006/relationships/hyperlink" Target="https://www.saltek.eu/en/products/bdg-230-v2-fr" TargetMode="External"/><Relationship Id="rId124" Type="http://schemas.openxmlformats.org/officeDocument/2006/relationships/hyperlink" Target="https://www.saltek.eu/en/products/rto-16" TargetMode="External"/><Relationship Id="rId245" Type="http://schemas.openxmlformats.org/officeDocument/2006/relationships/hyperlink" Target="https://www.saltek.eu/en/products/dmp-024-v1-0" TargetMode="External"/><Relationship Id="rId366" Type="http://schemas.openxmlformats.org/officeDocument/2006/relationships/hyperlink" Target="https://www.saltek.eu/en/products/bdg-230-v2-0" TargetMode="External"/><Relationship Id="rId123" Type="http://schemas.openxmlformats.org/officeDocument/2006/relationships/hyperlink" Target="https://www.saltek.eu/en/products/flp-125-075-vh2s" TargetMode="External"/><Relationship Id="rId244" Type="http://schemas.openxmlformats.org/officeDocument/2006/relationships/hyperlink" Target="https://www.saltek.eu/en/products/dmp-012-v1-0" TargetMode="External"/><Relationship Id="rId365" Type="http://schemas.openxmlformats.org/officeDocument/2006/relationships/hyperlink" Target="https://www.saltek.eu/en/products/bdg-230-v1-fr1" TargetMode="External"/><Relationship Id="rId122" Type="http://schemas.openxmlformats.org/officeDocument/2006/relationships/hyperlink" Target="https://www.saltek.eu/en/products/flp-125-075-vh2" TargetMode="External"/><Relationship Id="rId243" Type="http://schemas.openxmlformats.org/officeDocument/2006/relationships/hyperlink" Target="https://www.saltek.eu/en/products/dmp-024-v1-jfr1" TargetMode="External"/><Relationship Id="rId364" Type="http://schemas.openxmlformats.org/officeDocument/2006/relationships/hyperlink" Target="https://www.saltek.eu/en/products/bdg-060-v2-fr1" TargetMode="External"/><Relationship Id="rId95" Type="http://schemas.openxmlformats.org/officeDocument/2006/relationships/hyperlink" Target="https://www.saltek.eu/en/products/slp-pv170u-v0" TargetMode="External"/><Relationship Id="rId94" Type="http://schemas.openxmlformats.org/officeDocument/2006/relationships/hyperlink" Target="https://www.saltek.eu/en/products/slp-pv500-vu-s" TargetMode="External"/><Relationship Id="rId97" Type="http://schemas.openxmlformats.org/officeDocument/2006/relationships/hyperlink" Target="https://www.saltek.eu/en/products/slp-npe-v0" TargetMode="External"/><Relationship Id="rId96" Type="http://schemas.openxmlformats.org/officeDocument/2006/relationships/hyperlink" Target="https://www.saltek.eu/en/products/slp-pv500u-v0" TargetMode="External"/><Relationship Id="rId99" Type="http://schemas.openxmlformats.org/officeDocument/2006/relationships/hyperlink" Target="https://www.saltek.eu/en/products/flp-bc-maxi-vs11" TargetMode="External"/><Relationship Id="rId98" Type="http://schemas.openxmlformats.org/officeDocument/2006/relationships/hyperlink" Target="https://www.saltek.eu/en/products/da-275-df-25" TargetMode="External"/><Relationship Id="rId91" Type="http://schemas.openxmlformats.org/officeDocument/2006/relationships/hyperlink" Target="https://www.saltek.eu/en/products/slp-pv170-vu" TargetMode="External"/><Relationship Id="rId90" Type="http://schemas.openxmlformats.org/officeDocument/2006/relationships/hyperlink" Target="https://www.saltek.eu/en/products/da-275-v0" TargetMode="External"/><Relationship Id="rId93" Type="http://schemas.openxmlformats.org/officeDocument/2006/relationships/hyperlink" Target="https://www.saltek.eu/en/products/slp-pv500-vu" TargetMode="External"/><Relationship Id="rId92" Type="http://schemas.openxmlformats.org/officeDocument/2006/relationships/hyperlink" Target="https://www.saltek.eu/en/products/slp-pv170-vu-s" TargetMode="External"/><Relationship Id="rId118" Type="http://schemas.openxmlformats.org/officeDocument/2006/relationships/hyperlink" Target="https://www.saltek.eu/en/products/dl-pl-rack-1u" TargetMode="External"/><Relationship Id="rId239" Type="http://schemas.openxmlformats.org/officeDocument/2006/relationships/hyperlink" Target="https://www.saltek.eu/en/products/da-275-dj25-s" TargetMode="External"/><Relationship Id="rId117" Type="http://schemas.openxmlformats.org/officeDocument/2006/relationships/hyperlink" Target="https://www.saltek.eu/en/products/sx-090-f75-ff" TargetMode="External"/><Relationship Id="rId238" Type="http://schemas.openxmlformats.org/officeDocument/2006/relationships/hyperlink" Target="https://www.saltek.eu/en/products/da-275-dj25" TargetMode="External"/><Relationship Id="rId359" Type="http://schemas.openxmlformats.org/officeDocument/2006/relationships/hyperlink" Target="https://www.saltek.eu/en/products/bdg-048-v2-fr1" TargetMode="External"/><Relationship Id="rId116" Type="http://schemas.openxmlformats.org/officeDocument/2006/relationships/hyperlink" Target="https://www.saltek.eu/en/products/sx-090-b50-ff" TargetMode="External"/><Relationship Id="rId237" Type="http://schemas.openxmlformats.org/officeDocument/2006/relationships/hyperlink" Target="https://www.saltek.eu/en/products/da-275-dfi16" TargetMode="External"/><Relationship Id="rId358" Type="http://schemas.openxmlformats.org/officeDocument/2006/relationships/hyperlink" Target="https://www.saltek.eu/en/products/bdg-048-v2-0" TargetMode="External"/><Relationship Id="rId115" Type="http://schemas.openxmlformats.org/officeDocument/2006/relationships/hyperlink" Target="https://www.saltek.eu/en/products/flp-sg50-vs0" TargetMode="External"/><Relationship Id="rId236" Type="http://schemas.openxmlformats.org/officeDocument/2006/relationships/hyperlink" Target="https://www.saltek.eu/en/products/da-275-dfi10" TargetMode="External"/><Relationship Id="rId357" Type="http://schemas.openxmlformats.org/officeDocument/2006/relationships/hyperlink" Target="https://www.saltek.eu/en/products/bdg-048-v1-fr2" TargetMode="External"/><Relationship Id="rId119" Type="http://schemas.openxmlformats.org/officeDocument/2006/relationships/hyperlink" Target="https://www.saltek.eu/en/products/dl-1g-poe-m" TargetMode="External"/><Relationship Id="rId110" Type="http://schemas.openxmlformats.org/officeDocument/2006/relationships/hyperlink" Target="https://www.saltek.eu/en/products/isgc-50h-ex" TargetMode="External"/><Relationship Id="rId231" Type="http://schemas.openxmlformats.org/officeDocument/2006/relationships/hyperlink" Target="https://www.saltek.eu/en/products/da-275-df10" TargetMode="External"/><Relationship Id="rId352" Type="http://schemas.openxmlformats.org/officeDocument/2006/relationships/hyperlink" Target="https://www.saltek.eu/en/products/bdg-024-v1-fr2" TargetMode="External"/><Relationship Id="rId230" Type="http://schemas.openxmlformats.org/officeDocument/2006/relationships/hyperlink" Target="https://www.saltek.eu/en/products/da-275-df6-s" TargetMode="External"/><Relationship Id="rId351" Type="http://schemas.openxmlformats.org/officeDocument/2006/relationships/hyperlink" Target="https://www.saltek.eu/en/products/bdg-024-v1-4fr1" TargetMode="External"/><Relationship Id="rId350" Type="http://schemas.openxmlformats.org/officeDocument/2006/relationships/hyperlink" Target="https://www.saltek.eu/en/products/bdg-024-v1-4-0" TargetMode="External"/><Relationship Id="rId114" Type="http://schemas.openxmlformats.org/officeDocument/2006/relationships/hyperlink" Target="https://www.saltek.eu/en/products/hx-090-sma-fm" TargetMode="External"/><Relationship Id="rId235" Type="http://schemas.openxmlformats.org/officeDocument/2006/relationships/hyperlink" Target="https://www.saltek.eu/en/products/da-275-dfi6" TargetMode="External"/><Relationship Id="rId356" Type="http://schemas.openxmlformats.org/officeDocument/2006/relationships/hyperlink" Target="https://www.saltek.eu/en/products/bdg-048-v1-4fr1" TargetMode="External"/><Relationship Id="rId113" Type="http://schemas.openxmlformats.org/officeDocument/2006/relationships/hyperlink" Target="https://www.saltek.eu/en/products/isg-100h-ex" TargetMode="External"/><Relationship Id="rId234" Type="http://schemas.openxmlformats.org/officeDocument/2006/relationships/hyperlink" Target="https://www.saltek.eu/en/products/da-275-df16-s" TargetMode="External"/><Relationship Id="rId355" Type="http://schemas.openxmlformats.org/officeDocument/2006/relationships/hyperlink" Target="https://www.saltek.eu/en/products/bdg-048-v1-4-0" TargetMode="External"/><Relationship Id="rId112" Type="http://schemas.openxmlformats.org/officeDocument/2006/relationships/hyperlink" Target="https://www.saltek.eu/en/products/isg-50h-ex" TargetMode="External"/><Relationship Id="rId233" Type="http://schemas.openxmlformats.org/officeDocument/2006/relationships/hyperlink" Target="https://www.saltek.eu/en/products/da-275-df16" TargetMode="External"/><Relationship Id="rId354" Type="http://schemas.openxmlformats.org/officeDocument/2006/relationships/hyperlink" Target="https://www.saltek.eu/en/products/bdg-024-v2-fr1" TargetMode="External"/><Relationship Id="rId111" Type="http://schemas.openxmlformats.org/officeDocument/2006/relationships/hyperlink" Target="https://www.saltek.eu/en/products/isgc-100h-ex" TargetMode="External"/><Relationship Id="rId232" Type="http://schemas.openxmlformats.org/officeDocument/2006/relationships/hyperlink" Target="https://www.saltek.eu/en/products/da-275-df10-s" TargetMode="External"/><Relationship Id="rId353" Type="http://schemas.openxmlformats.org/officeDocument/2006/relationships/hyperlink" Target="https://www.saltek.eu/en/products/bdg-024-v2-0" TargetMode="External"/><Relationship Id="rId305" Type="http://schemas.openxmlformats.org/officeDocument/2006/relationships/hyperlink" Target="https://www.saltek.eu/en/products/bdm-006-v2-jfr1" TargetMode="External"/><Relationship Id="rId426" Type="http://schemas.openxmlformats.org/officeDocument/2006/relationships/hyperlink" Target="https://www.saltek.eu/en/products/flp-ev125-vbh3s1" TargetMode="External"/><Relationship Id="rId304" Type="http://schemas.openxmlformats.org/officeDocument/2006/relationships/hyperlink" Target="https://www.saltek.eu/en/products/bdm-006-v2-j-0" TargetMode="External"/><Relationship Id="rId425" Type="http://schemas.openxmlformats.org/officeDocument/2006/relationships/hyperlink" Target="https://www.saltek.eu/en/products/flp-ev125-vbh3s1" TargetMode="External"/><Relationship Id="rId303" Type="http://schemas.openxmlformats.org/officeDocument/2006/relationships/hyperlink" Target="https://www.saltek.eu/en/products/bdm-006-v2-fr1" TargetMode="External"/><Relationship Id="rId424" Type="http://schemas.openxmlformats.org/officeDocument/2006/relationships/hyperlink" Target="https://www.saltek.eu/en/products/flp-ev125-vbh1s1" TargetMode="External"/><Relationship Id="rId302" Type="http://schemas.openxmlformats.org/officeDocument/2006/relationships/hyperlink" Target="https://www.saltek.eu/en/products/bdm-006-v2-0" TargetMode="External"/><Relationship Id="rId423" Type="http://schemas.openxmlformats.org/officeDocument/2006/relationships/hyperlink" Target="https://www.saltek.eu/en/products/flp-ev125-vbh1s1" TargetMode="External"/><Relationship Id="rId309" Type="http://schemas.openxmlformats.org/officeDocument/2006/relationships/hyperlink" Target="https://www.saltek.eu/en/products/bdm-012-v1-fr2" TargetMode="External"/><Relationship Id="rId308" Type="http://schemas.openxmlformats.org/officeDocument/2006/relationships/hyperlink" Target="https://www.saltek.eu/en/products/bdm-006-v4-jfr1" TargetMode="External"/><Relationship Id="rId429" Type="http://schemas.openxmlformats.org/officeDocument/2006/relationships/hyperlink" Target="https://www.saltek.eu/en/products/slp-075-vb1s" TargetMode="External"/><Relationship Id="rId307" Type="http://schemas.openxmlformats.org/officeDocument/2006/relationships/hyperlink" Target="https://www.saltek.eu/en/products/bdm-006-v4-j-0" TargetMode="External"/><Relationship Id="rId428" Type="http://schemas.openxmlformats.org/officeDocument/2006/relationships/hyperlink" Target="https://www.saltek.eu/en/products/slp-075-vb1" TargetMode="External"/><Relationship Id="rId306" Type="http://schemas.openxmlformats.org/officeDocument/2006/relationships/hyperlink" Target="https://www.saltek.eu/en/products/bdm-006-v2-jfr2" TargetMode="External"/><Relationship Id="rId427" Type="http://schemas.openxmlformats.org/officeDocument/2006/relationships/hyperlink" Target="https://www.saltek.eu/en/products/flp-125-vbh0" TargetMode="External"/><Relationship Id="rId301" Type="http://schemas.openxmlformats.org/officeDocument/2006/relationships/hyperlink" Target="https://www.saltek.eu/en/products/bdm-006-v1-fr2" TargetMode="External"/><Relationship Id="rId422" Type="http://schemas.openxmlformats.org/officeDocument/2006/relationships/hyperlink" Target="https://www.saltek.eu/en/products/slp-075-v2-s" TargetMode="External"/><Relationship Id="rId300" Type="http://schemas.openxmlformats.org/officeDocument/2006/relationships/hyperlink" Target="https://www.saltek.eu/en/products/slp-600-v3-s" TargetMode="External"/><Relationship Id="rId421" Type="http://schemas.openxmlformats.org/officeDocument/2006/relationships/hyperlink" Target="https://www.saltek.eu/en/products/slp-075-v2" TargetMode="External"/><Relationship Id="rId420" Type="http://schemas.openxmlformats.org/officeDocument/2006/relationships/hyperlink" Target="https://www.saltek.eu/en/products/rack-protector-x8-1u-5" TargetMode="External"/><Relationship Id="rId415" Type="http://schemas.openxmlformats.org/officeDocument/2006/relationships/hyperlink" Target="https://www.saltek.eu/en/products/cz-275-a" TargetMode="External"/><Relationship Id="rId414" Type="http://schemas.openxmlformats.org/officeDocument/2006/relationships/hyperlink" Target="https://www.saltek.eu/en/products/dm-0481-l2-dj" TargetMode="External"/><Relationship Id="rId413" Type="http://schemas.openxmlformats.org/officeDocument/2006/relationships/hyperlink" Target="https://www.saltek.eu/en/products/dm-0241-l2-dj" TargetMode="External"/><Relationship Id="rId412" Type="http://schemas.openxmlformats.org/officeDocument/2006/relationships/hyperlink" Target="https://www.saltek.eu/en/products/dm-0121-l2-dj" TargetMode="External"/><Relationship Id="rId419" Type="http://schemas.openxmlformats.org/officeDocument/2006/relationships/hyperlink" Target="https://www.saltek.eu/en/products/rack-protector-euro-x12-1u-5" TargetMode="External"/><Relationship Id="rId418" Type="http://schemas.openxmlformats.org/officeDocument/2006/relationships/hyperlink" Target="https://www.saltek.eu/en/products/da-320-led" TargetMode="External"/><Relationship Id="rId417" Type="http://schemas.openxmlformats.org/officeDocument/2006/relationships/hyperlink" Target="https://www.saltek.eu/en/products/da-275-s" TargetMode="External"/><Relationship Id="rId416" Type="http://schemas.openxmlformats.org/officeDocument/2006/relationships/hyperlink" Target="https://www.saltek.eu/en/products/da-275-a" TargetMode="External"/><Relationship Id="rId411" Type="http://schemas.openxmlformats.org/officeDocument/2006/relationships/hyperlink" Target="https://www.saltek.eu/en/products/dm-0481-r-dj" TargetMode="External"/><Relationship Id="rId410" Type="http://schemas.openxmlformats.org/officeDocument/2006/relationships/hyperlink" Target="https://www.saltek.eu/en/products/dm-0241-r-dj" TargetMode="External"/><Relationship Id="rId206" Type="http://schemas.openxmlformats.org/officeDocument/2006/relationships/hyperlink" Target="https://www.saltek.eu/en/products/isgo-500" TargetMode="External"/><Relationship Id="rId327" Type="http://schemas.openxmlformats.org/officeDocument/2006/relationships/hyperlink" Target="https://www.saltek.eu/en/products/bdm-048-v2-j-0" TargetMode="External"/><Relationship Id="rId448" Type="http://schemas.openxmlformats.org/officeDocument/2006/relationships/hyperlink" Target="https://www.saltek.eu/en/products/dl-cat6a-60v" TargetMode="External"/><Relationship Id="rId205" Type="http://schemas.openxmlformats.org/officeDocument/2006/relationships/hyperlink" Target="https://www.saltek.eu/en/products/isgo-500h-ex" TargetMode="External"/><Relationship Id="rId326" Type="http://schemas.openxmlformats.org/officeDocument/2006/relationships/hyperlink" Target="https://www.saltek.eu/en/products/bdm-048-v2-fr1" TargetMode="External"/><Relationship Id="rId447" Type="http://schemas.openxmlformats.org/officeDocument/2006/relationships/hyperlink" Target="https://www.saltek.eu/en/products/dl-10g-poe-ip66" TargetMode="External"/><Relationship Id="rId204" Type="http://schemas.openxmlformats.org/officeDocument/2006/relationships/hyperlink" Target="https://www.saltek.eu/en/products/bdm-230-v1-0" TargetMode="External"/><Relationship Id="rId325" Type="http://schemas.openxmlformats.org/officeDocument/2006/relationships/hyperlink" Target="https://www.saltek.eu/en/products/bdm-048-v2-0" TargetMode="External"/><Relationship Id="rId446" Type="http://schemas.openxmlformats.org/officeDocument/2006/relationships/hyperlink" Target="https://www.saltek.eu/en/products/dl-10g-60v-poe-m" TargetMode="External"/><Relationship Id="rId203" Type="http://schemas.openxmlformats.org/officeDocument/2006/relationships/hyperlink" Target="https://www.saltek.eu/en/products/bdm-048-v1-0" TargetMode="External"/><Relationship Id="rId324" Type="http://schemas.openxmlformats.org/officeDocument/2006/relationships/hyperlink" Target="https://www.saltek.eu/en/products/bdm-048-v1-fr2" TargetMode="External"/><Relationship Id="rId445" Type="http://schemas.openxmlformats.org/officeDocument/2006/relationships/hyperlink" Target="https://www.saltek.eu/en/products/dl-1g-60v-poe-m" TargetMode="External"/><Relationship Id="rId209" Type="http://schemas.openxmlformats.org/officeDocument/2006/relationships/hyperlink" Target="https://www.saltek.eu/en/products/bd-090-t-v2-f16" TargetMode="External"/><Relationship Id="rId208" Type="http://schemas.openxmlformats.org/officeDocument/2006/relationships/hyperlink" Target="https://www.saltek.eu/en/products/bd-250-t-v2-16" TargetMode="External"/><Relationship Id="rId329" Type="http://schemas.openxmlformats.org/officeDocument/2006/relationships/hyperlink" Target="https://www.saltek.eu/en/products/bdm-048-v2-jfr2" TargetMode="External"/><Relationship Id="rId207" Type="http://schemas.openxmlformats.org/officeDocument/2006/relationships/hyperlink" Target="https://www.saltek.eu/produkty/bd-090-t-v2-16" TargetMode="External"/><Relationship Id="rId328" Type="http://schemas.openxmlformats.org/officeDocument/2006/relationships/hyperlink" Target="https://www.saltek.eu/en/products/bdm-048-v2-jfr1" TargetMode="External"/><Relationship Id="rId449" Type="http://schemas.openxmlformats.org/officeDocument/2006/relationships/hyperlink" Target="https://www.saltek.eu/en/products/flp-25-t1-vsf1" TargetMode="External"/><Relationship Id="rId440" Type="http://schemas.openxmlformats.org/officeDocument/2006/relationships/hyperlink" Target="https://www.saltek.eu/en/products/slp-275-vb0" TargetMode="External"/><Relationship Id="rId202" Type="http://schemas.openxmlformats.org/officeDocument/2006/relationships/hyperlink" Target="https://www.saltek.eu/en/products/bdm-024-v1-0" TargetMode="External"/><Relationship Id="rId323" Type="http://schemas.openxmlformats.org/officeDocument/2006/relationships/hyperlink" Target="https://www.saltek.eu/en/products/bdm-024-v4-jfr1" TargetMode="External"/><Relationship Id="rId444" Type="http://schemas.openxmlformats.org/officeDocument/2006/relationships/hyperlink" Target="https://www.saltek.eu/en/products/dl-tlf-uhf" TargetMode="External"/><Relationship Id="rId201" Type="http://schemas.openxmlformats.org/officeDocument/2006/relationships/hyperlink" Target="https://www.saltek.eu/en/products/bdm-012-v1-0" TargetMode="External"/><Relationship Id="rId322" Type="http://schemas.openxmlformats.org/officeDocument/2006/relationships/hyperlink" Target="https://www.saltek.eu/en/products/bdm-024-v4-j-0" TargetMode="External"/><Relationship Id="rId443" Type="http://schemas.openxmlformats.org/officeDocument/2006/relationships/hyperlink" Target="https://www.saltek.eu/en/products/dl-10g-60v-poe" TargetMode="External"/><Relationship Id="rId200" Type="http://schemas.openxmlformats.org/officeDocument/2006/relationships/hyperlink" Target="https://www.saltek.eu/en/products/bdm-006-v1-0" TargetMode="External"/><Relationship Id="rId321" Type="http://schemas.openxmlformats.org/officeDocument/2006/relationships/hyperlink" Target="https://www.saltek.eu/en/products/bdm-024-v2-jfr2" TargetMode="External"/><Relationship Id="rId442" Type="http://schemas.openxmlformats.org/officeDocument/2006/relationships/hyperlink" Target="https://www.saltek.eu/en/products/dl-1g-60v-poe" TargetMode="External"/><Relationship Id="rId320" Type="http://schemas.openxmlformats.org/officeDocument/2006/relationships/hyperlink" Target="https://www.saltek.eu/en/products/bdm-024-v2-jfr1" TargetMode="External"/><Relationship Id="rId441" Type="http://schemas.openxmlformats.org/officeDocument/2006/relationships/hyperlink" Target="https://www.saltek.eu/sk/produkty/flp-npe-25-vh0" TargetMode="External"/><Relationship Id="rId316" Type="http://schemas.openxmlformats.org/officeDocument/2006/relationships/hyperlink" Target="https://www.saltek.eu/en/products/bdm-012-v4-jfr1" TargetMode="External"/><Relationship Id="rId437" Type="http://schemas.openxmlformats.org/officeDocument/2006/relationships/hyperlink" Target="https://www.saltek.eu/en/products/slp-275-vb3s1" TargetMode="External"/><Relationship Id="rId315" Type="http://schemas.openxmlformats.org/officeDocument/2006/relationships/hyperlink" Target="https://www.saltek.eu/en/products/bdm-012-v4-j-0" TargetMode="External"/><Relationship Id="rId436" Type="http://schemas.openxmlformats.org/officeDocument/2006/relationships/hyperlink" Target="https://www.saltek.eu/en/products/slp-275-vb31" TargetMode="External"/><Relationship Id="rId314" Type="http://schemas.openxmlformats.org/officeDocument/2006/relationships/hyperlink" Target="https://www.saltek.eu/en/products/bdm-012-v2-jfr2" TargetMode="External"/><Relationship Id="rId435" Type="http://schemas.openxmlformats.org/officeDocument/2006/relationships/hyperlink" Target="https://www.saltek.eu/en/products/slp-275-vb1s1" TargetMode="External"/><Relationship Id="rId313" Type="http://schemas.openxmlformats.org/officeDocument/2006/relationships/hyperlink" Target="https://www.saltek.eu/en/products/bdm-012-v2-jfr1" TargetMode="External"/><Relationship Id="rId434" Type="http://schemas.openxmlformats.org/officeDocument/2006/relationships/hyperlink" Target="https://www.saltek.eu/en/products/slp-275-vb11" TargetMode="External"/><Relationship Id="rId319" Type="http://schemas.openxmlformats.org/officeDocument/2006/relationships/hyperlink" Target="https://www.saltek.eu/en/products/bdm-024-v2-j-0" TargetMode="External"/><Relationship Id="rId318" Type="http://schemas.openxmlformats.org/officeDocument/2006/relationships/hyperlink" Target="https://www.saltek.eu/en/products/bdm-024-v2-fr1" TargetMode="External"/><Relationship Id="rId439" Type="http://schemas.openxmlformats.org/officeDocument/2006/relationships/hyperlink" Target="https://www.saltek.eu/en/products/slp-150-vb0" TargetMode="External"/><Relationship Id="rId317" Type="http://schemas.openxmlformats.org/officeDocument/2006/relationships/hyperlink" Target="https://www.saltek.eu/en/products/bdm-024-v1-fr2" TargetMode="External"/><Relationship Id="rId438" Type="http://schemas.openxmlformats.org/officeDocument/2006/relationships/hyperlink" Target="https://www.saltek.eu/en/products/slp-075_vb0" TargetMode="External"/><Relationship Id="rId312" Type="http://schemas.openxmlformats.org/officeDocument/2006/relationships/hyperlink" Target="https://www.saltek.eu/en/products/bdm-012-v2-j-0" TargetMode="External"/><Relationship Id="rId433" Type="http://schemas.openxmlformats.org/officeDocument/2006/relationships/hyperlink" Target="https://www.saltek.eu/en/products/slp-275-vb1s" TargetMode="External"/><Relationship Id="rId311" Type="http://schemas.openxmlformats.org/officeDocument/2006/relationships/hyperlink" Target="https://www.saltek.eu/en/products/bdm-012-v2-fr1" TargetMode="External"/><Relationship Id="rId432" Type="http://schemas.openxmlformats.org/officeDocument/2006/relationships/hyperlink" Target="https://www.saltek.eu/en/products/slp-275-vb1" TargetMode="External"/><Relationship Id="rId310" Type="http://schemas.openxmlformats.org/officeDocument/2006/relationships/hyperlink" Target="https://www.saltek.eu/en/products/bdm-012-v2-0" TargetMode="External"/><Relationship Id="rId431" Type="http://schemas.openxmlformats.org/officeDocument/2006/relationships/hyperlink" Target="https://www.saltek.eu/en/products/slp-150-vb1s" TargetMode="External"/><Relationship Id="rId430" Type="http://schemas.openxmlformats.org/officeDocument/2006/relationships/hyperlink" Target="https://www.saltek.eu/produkty/slp-150-vb1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FF0000"/>
    <outlinePr summaryBelow="0" summaryRight="0"/>
    <pageSetUpPr/>
  </sheetPr>
  <sheetViews>
    <sheetView workbookViewId="0">
      <pane ySplit="3.0" topLeftCell="A4" activePane="bottomLeft" state="frozen"/>
      <selection activeCell="B5" sqref="B5" pane="bottomLeft"/>
    </sheetView>
  </sheetViews>
  <sheetFormatPr customHeight="1" defaultColWidth="14.43" defaultRowHeight="15.0"/>
  <cols>
    <col customWidth="1" min="1" max="1" width="4.14"/>
    <col customWidth="1" min="2" max="2" width="44.71"/>
    <col customWidth="1" min="3" max="5" width="19.86"/>
    <col customWidth="1" min="6" max="6" width="20.71"/>
  </cols>
  <sheetData>
    <row r="1" ht="39.75" customHeight="1">
      <c r="A1" s="1"/>
      <c r="B1" s="2" t="s">
        <v>0</v>
      </c>
      <c r="C1" s="3"/>
      <c r="D1" s="4"/>
      <c r="E1" s="5"/>
      <c r="F1" s="6" t="s">
        <v>1</v>
      </c>
      <c r="G1" s="7"/>
      <c r="H1" s="7"/>
      <c r="I1" s="7"/>
      <c r="J1" s="7"/>
      <c r="K1" s="7"/>
      <c r="L1" s="7"/>
      <c r="M1" s="7"/>
      <c r="N1" s="7"/>
      <c r="O1" s="7"/>
      <c r="P1" s="7"/>
      <c r="Q1" s="7"/>
      <c r="R1" s="7"/>
      <c r="S1" s="7"/>
      <c r="T1" s="7"/>
      <c r="U1" s="7"/>
      <c r="V1" s="7"/>
      <c r="W1" s="7"/>
      <c r="X1" s="7"/>
      <c r="Y1" s="7"/>
      <c r="Z1" s="7"/>
    </row>
    <row r="2" ht="39.75" customHeight="1">
      <c r="A2" s="8" t="s">
        <v>2</v>
      </c>
      <c r="B2" s="9"/>
      <c r="C2" s="9"/>
      <c r="D2" s="10">
        <v>41.53</v>
      </c>
      <c r="E2" s="11"/>
      <c r="F2" s="12">
        <v>0.1</v>
      </c>
      <c r="G2" s="7"/>
      <c r="H2" s="7"/>
      <c r="I2" s="7"/>
      <c r="J2" s="7"/>
      <c r="K2" s="7"/>
      <c r="L2" s="7"/>
      <c r="M2" s="7"/>
      <c r="N2" s="7"/>
      <c r="O2" s="7"/>
      <c r="P2" s="7"/>
      <c r="Q2" s="7"/>
      <c r="R2" s="7"/>
      <c r="S2" s="7"/>
      <c r="T2" s="7"/>
      <c r="U2" s="7"/>
      <c r="V2" s="7"/>
      <c r="W2" s="7"/>
      <c r="X2" s="7"/>
      <c r="Y2" s="7"/>
      <c r="Z2" s="7"/>
    </row>
    <row r="3" ht="49.5" customHeight="1">
      <c r="A3" s="13"/>
      <c r="B3" s="14"/>
      <c r="C3" s="13" t="s">
        <v>3</v>
      </c>
      <c r="D3" s="14" t="s">
        <v>4</v>
      </c>
      <c r="E3" s="15" t="s">
        <v>5</v>
      </c>
      <c r="F3" s="16" t="s">
        <v>6</v>
      </c>
      <c r="G3" s="7"/>
      <c r="H3" s="7"/>
      <c r="I3" s="7"/>
      <c r="J3" s="7"/>
      <c r="K3" s="7"/>
      <c r="L3" s="7"/>
      <c r="M3" s="7"/>
      <c r="N3" s="7"/>
      <c r="O3" s="7"/>
      <c r="P3" s="7"/>
      <c r="Q3" s="7"/>
      <c r="R3" s="7"/>
      <c r="S3" s="7"/>
      <c r="T3" s="7"/>
      <c r="U3" s="7"/>
      <c r="V3" s="7"/>
      <c r="W3" s="7"/>
      <c r="X3" s="7"/>
      <c r="Y3" s="7"/>
      <c r="Z3" s="7"/>
    </row>
    <row r="4" ht="78.0" customHeight="1">
      <c r="A4" s="17">
        <v>1.0</v>
      </c>
      <c r="B4" s="18" t="s">
        <v>7</v>
      </c>
      <c r="C4" s="17"/>
      <c r="D4" s="19">
        <v>1198.0</v>
      </c>
      <c r="E4" s="20">
        <f>D4*D2</f>
        <v>49752.94</v>
      </c>
      <c r="F4" s="21">
        <f>E4*(1-F2)</f>
        <v>44777.646</v>
      </c>
    </row>
    <row r="5" ht="78.0" customHeight="1">
      <c r="A5" s="17">
        <v>2.0</v>
      </c>
      <c r="B5" s="22" t="s">
        <v>8</v>
      </c>
      <c r="C5" s="17"/>
      <c r="D5" s="19">
        <v>963.0</v>
      </c>
      <c r="E5" s="20">
        <f>D5*D2</f>
        <v>39993.39</v>
      </c>
      <c r="F5" s="21">
        <f>E5*(1-F2)</f>
        <v>35994.051</v>
      </c>
    </row>
    <row r="6" ht="78.0" customHeight="1">
      <c r="A6" s="17">
        <v>3.0</v>
      </c>
      <c r="B6" s="22" t="s">
        <v>9</v>
      </c>
      <c r="C6" s="17"/>
      <c r="D6" s="20">
        <v>1122.0</v>
      </c>
      <c r="E6" s="20">
        <f>D6*D2</f>
        <v>46596.66</v>
      </c>
      <c r="F6" s="21">
        <f>E6*(1-F2)</f>
        <v>41936.994</v>
      </c>
    </row>
    <row r="7" ht="78.0" customHeight="1">
      <c r="A7" s="17">
        <v>4.0</v>
      </c>
      <c r="B7" s="22" t="s">
        <v>10</v>
      </c>
      <c r="C7" s="17"/>
      <c r="D7" s="20">
        <v>348.0</v>
      </c>
      <c r="E7" s="20">
        <f>D7*D2</f>
        <v>14452.44</v>
      </c>
      <c r="F7" s="21">
        <f>E7*(1-F2)</f>
        <v>13007.196</v>
      </c>
    </row>
    <row r="8" ht="78.0" customHeight="1">
      <c r="A8" s="17">
        <v>5.0</v>
      </c>
      <c r="B8" s="22" t="s">
        <v>11</v>
      </c>
      <c r="C8" s="17"/>
      <c r="D8" s="20">
        <v>368.0</v>
      </c>
      <c r="E8" s="20">
        <f>D8*D2</f>
        <v>15283.04</v>
      </c>
      <c r="F8" s="21">
        <f>E8*(1-F2)</f>
        <v>13754.736</v>
      </c>
    </row>
    <row r="9" ht="78.0" customHeight="1">
      <c r="A9" s="17">
        <v>6.0</v>
      </c>
      <c r="B9" s="22" t="s">
        <v>12</v>
      </c>
      <c r="C9" s="17"/>
      <c r="D9" s="20">
        <v>455.0</v>
      </c>
      <c r="E9" s="20">
        <f>D9*D2</f>
        <v>18896.15</v>
      </c>
      <c r="F9" s="21">
        <f>E9*(1-F2)</f>
        <v>17006.535</v>
      </c>
    </row>
    <row r="10" ht="15.75" customHeight="1">
      <c r="A10" s="23"/>
      <c r="B10" s="23"/>
      <c r="C10" s="24"/>
      <c r="D10" s="25"/>
      <c r="E10" s="25"/>
      <c r="F10" s="25"/>
    </row>
    <row r="11" ht="15.75" customHeight="1">
      <c r="A11" s="23"/>
      <c r="B11" s="23"/>
      <c r="C11" s="24"/>
      <c r="D11" s="26"/>
      <c r="E11" s="27"/>
      <c r="F11" s="25"/>
    </row>
    <row r="12" ht="15.75" customHeight="1">
      <c r="A12" s="23"/>
      <c r="B12" s="23"/>
      <c r="C12" s="24"/>
      <c r="D12" s="25"/>
      <c r="E12" s="25"/>
      <c r="F12" s="25"/>
    </row>
    <row r="13" ht="15.75" customHeight="1">
      <c r="A13" s="23"/>
      <c r="B13" s="23"/>
      <c r="C13" s="24"/>
      <c r="D13" s="25"/>
      <c r="E13" s="25"/>
      <c r="F13" s="25"/>
    </row>
    <row r="14" ht="15.75" customHeight="1">
      <c r="A14" s="23"/>
      <c r="B14" s="23"/>
      <c r="C14" s="24"/>
      <c r="D14" s="25"/>
      <c r="E14" s="25"/>
      <c r="F14" s="25"/>
    </row>
    <row r="15" ht="15.75" customHeight="1">
      <c r="A15" s="23"/>
      <c r="B15" s="23"/>
      <c r="C15" s="24"/>
      <c r="D15" s="25"/>
      <c r="E15" s="25"/>
      <c r="F15" s="25"/>
    </row>
    <row r="16" ht="15.75" customHeight="1">
      <c r="A16" s="23"/>
      <c r="B16" s="23"/>
      <c r="C16" s="24"/>
      <c r="D16" s="25"/>
      <c r="E16" s="25"/>
      <c r="F16" s="25"/>
    </row>
    <row r="17" ht="15.75" customHeight="1">
      <c r="A17" s="23"/>
      <c r="B17" s="23"/>
      <c r="C17" s="24"/>
      <c r="D17" s="25"/>
      <c r="E17" s="25"/>
      <c r="F17" s="25"/>
    </row>
    <row r="18" ht="15.75" customHeight="1">
      <c r="A18" s="23"/>
      <c r="B18" s="23"/>
      <c r="C18" s="24"/>
      <c r="D18" s="25"/>
      <c r="E18" s="25"/>
      <c r="F18" s="25"/>
    </row>
    <row r="19" ht="15.75" customHeight="1">
      <c r="A19" s="23"/>
      <c r="B19" s="23"/>
      <c r="C19" s="24"/>
      <c r="D19" s="25"/>
      <c r="E19" s="25"/>
      <c r="F19" s="25"/>
    </row>
    <row r="20" ht="15.75" customHeight="1">
      <c r="A20" s="23"/>
      <c r="B20" s="23"/>
      <c r="C20" s="24"/>
      <c r="D20" s="25"/>
      <c r="E20" s="25"/>
      <c r="F20" s="25"/>
    </row>
    <row r="21" ht="15.75" customHeight="1">
      <c r="A21" s="23"/>
      <c r="B21" s="23"/>
      <c r="C21" s="24"/>
      <c r="D21" s="25"/>
      <c r="E21" s="25"/>
      <c r="F21" s="25"/>
    </row>
    <row r="22" ht="15.75" customHeight="1">
      <c r="A22" s="23"/>
      <c r="B22" s="23"/>
      <c r="C22" s="24"/>
      <c r="D22" s="25"/>
      <c r="E22" s="25"/>
      <c r="F22" s="25"/>
    </row>
    <row r="23" ht="15.75" customHeight="1">
      <c r="A23" s="23"/>
      <c r="B23" s="23"/>
      <c r="C23" s="24"/>
      <c r="D23" s="25"/>
      <c r="E23" s="25"/>
      <c r="F23" s="25"/>
    </row>
    <row r="24" ht="15.75" customHeight="1">
      <c r="A24" s="23"/>
      <c r="B24" s="23"/>
      <c r="C24" s="24"/>
      <c r="D24" s="25"/>
      <c r="E24" s="25"/>
      <c r="F24" s="25"/>
    </row>
    <row r="25" ht="15.75" customHeight="1">
      <c r="A25" s="23"/>
      <c r="B25" s="23"/>
      <c r="C25" s="24"/>
      <c r="D25" s="25"/>
      <c r="E25" s="25"/>
      <c r="F25" s="25"/>
    </row>
    <row r="26" ht="15.75" customHeight="1">
      <c r="A26" s="23"/>
      <c r="B26" s="23"/>
      <c r="C26" s="24"/>
      <c r="D26" s="25"/>
      <c r="E26" s="25"/>
      <c r="F26" s="25"/>
    </row>
    <row r="27" ht="15.75" customHeight="1">
      <c r="A27" s="23"/>
      <c r="B27" s="23"/>
      <c r="C27" s="24"/>
      <c r="D27" s="25"/>
      <c r="E27" s="25"/>
      <c r="F27" s="25"/>
    </row>
    <row r="28" ht="15.75" customHeight="1">
      <c r="A28" s="23"/>
      <c r="B28" s="23"/>
      <c r="C28" s="24"/>
      <c r="D28" s="25"/>
      <c r="E28" s="25"/>
      <c r="F28" s="25"/>
    </row>
    <row r="29" ht="15.75" customHeight="1">
      <c r="A29" s="23"/>
      <c r="B29" s="23"/>
      <c r="C29" s="24"/>
      <c r="D29" s="25"/>
      <c r="E29" s="25"/>
      <c r="F29" s="25"/>
    </row>
    <row r="30" ht="15.75" customHeight="1">
      <c r="A30" s="23"/>
      <c r="B30" s="23"/>
      <c r="C30" s="24"/>
      <c r="D30" s="25"/>
      <c r="E30" s="25"/>
      <c r="F30" s="25"/>
    </row>
    <row r="31" ht="15.75" customHeight="1">
      <c r="A31" s="23"/>
      <c r="B31" s="23"/>
      <c r="C31" s="24"/>
      <c r="D31" s="25"/>
      <c r="E31" s="25"/>
      <c r="F31" s="25"/>
    </row>
    <row r="32" ht="15.75" customHeight="1">
      <c r="A32" s="23"/>
      <c r="B32" s="23"/>
      <c r="C32" s="24"/>
      <c r="D32" s="25"/>
      <c r="E32" s="25"/>
      <c r="F32" s="25"/>
    </row>
    <row r="33" ht="15.75" customHeight="1">
      <c r="A33" s="23"/>
      <c r="B33" s="23"/>
      <c r="C33" s="24"/>
      <c r="D33" s="25"/>
      <c r="E33" s="25"/>
      <c r="F33" s="25"/>
    </row>
    <row r="34" ht="15.75" customHeight="1">
      <c r="A34" s="23"/>
      <c r="B34" s="23"/>
      <c r="C34" s="24"/>
      <c r="D34" s="25"/>
      <c r="E34" s="25"/>
      <c r="F34" s="25"/>
    </row>
    <row r="35" ht="15.75" customHeight="1">
      <c r="A35" s="23"/>
      <c r="B35" s="23"/>
      <c r="C35" s="24"/>
      <c r="D35" s="25"/>
      <c r="E35" s="25"/>
      <c r="F35" s="25"/>
    </row>
    <row r="36" ht="15.75" customHeight="1">
      <c r="A36" s="23"/>
      <c r="B36" s="23"/>
      <c r="C36" s="24"/>
      <c r="D36" s="25"/>
      <c r="E36" s="25"/>
      <c r="F36" s="25"/>
    </row>
    <row r="37" ht="15.75" customHeight="1">
      <c r="A37" s="23"/>
      <c r="B37" s="23"/>
      <c r="C37" s="24"/>
      <c r="D37" s="25"/>
      <c r="E37" s="25"/>
      <c r="F37" s="25"/>
    </row>
    <row r="38" ht="15.75" customHeight="1">
      <c r="A38" s="23"/>
      <c r="B38" s="23"/>
      <c r="C38" s="24"/>
      <c r="D38" s="25"/>
      <c r="E38" s="25"/>
      <c r="F38" s="25"/>
    </row>
    <row r="39" ht="15.75" customHeight="1">
      <c r="A39" s="23"/>
      <c r="B39" s="23"/>
      <c r="C39" s="24"/>
      <c r="D39" s="25"/>
      <c r="E39" s="25"/>
      <c r="F39" s="25"/>
    </row>
    <row r="40" ht="15.75" customHeight="1">
      <c r="A40" s="23"/>
      <c r="B40" s="23"/>
      <c r="C40" s="24"/>
      <c r="D40" s="25"/>
      <c r="E40" s="25"/>
      <c r="F40" s="25"/>
    </row>
    <row r="41" ht="15.75" customHeight="1">
      <c r="A41" s="23"/>
      <c r="B41" s="23"/>
      <c r="C41" s="24"/>
      <c r="D41" s="25"/>
      <c r="E41" s="25"/>
      <c r="F41" s="25"/>
    </row>
    <row r="42" ht="15.75" customHeight="1">
      <c r="A42" s="23"/>
      <c r="B42" s="23"/>
      <c r="C42" s="24"/>
      <c r="D42" s="25"/>
      <c r="E42" s="25"/>
      <c r="F42" s="25"/>
    </row>
    <row r="43" ht="15.75" customHeight="1">
      <c r="A43" s="23"/>
      <c r="B43" s="23"/>
      <c r="C43" s="24"/>
      <c r="D43" s="25"/>
      <c r="E43" s="25"/>
      <c r="F43" s="25"/>
    </row>
    <row r="44" ht="15.75" customHeight="1">
      <c r="A44" s="23"/>
      <c r="B44" s="23"/>
      <c r="C44" s="24"/>
      <c r="D44" s="25"/>
      <c r="E44" s="25"/>
      <c r="F44" s="25"/>
    </row>
    <row r="45" ht="15.75" customHeight="1">
      <c r="A45" s="23"/>
      <c r="B45" s="23"/>
      <c r="C45" s="24"/>
      <c r="D45" s="25"/>
      <c r="E45" s="25"/>
      <c r="F45" s="25"/>
    </row>
    <row r="46" ht="15.75" customHeight="1">
      <c r="A46" s="23"/>
      <c r="B46" s="23"/>
      <c r="C46" s="24"/>
      <c r="D46" s="25"/>
      <c r="E46" s="25"/>
      <c r="F46" s="25"/>
    </row>
    <row r="47" ht="15.75" customHeight="1">
      <c r="A47" s="23"/>
      <c r="B47" s="23"/>
      <c r="C47" s="24"/>
      <c r="D47" s="25"/>
      <c r="E47" s="25"/>
      <c r="F47" s="25"/>
    </row>
    <row r="48" ht="15.75" customHeight="1">
      <c r="A48" s="23"/>
      <c r="B48" s="23"/>
      <c r="C48" s="24"/>
      <c r="D48" s="25"/>
      <c r="E48" s="25"/>
      <c r="F48" s="25"/>
    </row>
    <row r="49" ht="15.75" customHeight="1">
      <c r="A49" s="23"/>
      <c r="B49" s="23"/>
      <c r="C49" s="24"/>
      <c r="D49" s="25"/>
      <c r="E49" s="25"/>
      <c r="F49" s="25"/>
    </row>
    <row r="50" ht="15.75" customHeight="1">
      <c r="A50" s="23"/>
      <c r="B50" s="23"/>
      <c r="C50" s="24"/>
      <c r="D50" s="25"/>
      <c r="E50" s="25"/>
      <c r="F50" s="25"/>
    </row>
    <row r="51" ht="15.75" customHeight="1">
      <c r="A51" s="23"/>
      <c r="B51" s="23"/>
      <c r="C51" s="24"/>
      <c r="D51" s="25"/>
      <c r="E51" s="25"/>
      <c r="F51" s="25"/>
    </row>
    <row r="52" ht="15.75" customHeight="1">
      <c r="A52" s="23"/>
      <c r="B52" s="23"/>
      <c r="C52" s="24"/>
      <c r="D52" s="25"/>
      <c r="E52" s="25"/>
      <c r="F52" s="25"/>
    </row>
    <row r="53" ht="15.75" customHeight="1">
      <c r="A53" s="23"/>
      <c r="B53" s="23"/>
      <c r="C53" s="24"/>
      <c r="D53" s="25"/>
      <c r="E53" s="25"/>
      <c r="F53" s="25"/>
    </row>
    <row r="54" ht="15.75" customHeight="1">
      <c r="A54" s="23"/>
      <c r="B54" s="23"/>
      <c r="C54" s="24"/>
      <c r="D54" s="25"/>
      <c r="E54" s="25"/>
      <c r="F54" s="25"/>
    </row>
    <row r="55" ht="15.75" customHeight="1">
      <c r="A55" s="23"/>
      <c r="B55" s="23"/>
      <c r="C55" s="24"/>
      <c r="D55" s="25"/>
      <c r="E55" s="25"/>
      <c r="F55" s="25"/>
    </row>
    <row r="56" ht="15.75" customHeight="1">
      <c r="A56" s="23"/>
      <c r="B56" s="23"/>
      <c r="C56" s="24"/>
      <c r="D56" s="25"/>
      <c r="E56" s="25"/>
      <c r="F56" s="25"/>
    </row>
    <row r="57" ht="15.75" customHeight="1">
      <c r="A57" s="23"/>
      <c r="B57" s="23"/>
      <c r="C57" s="24"/>
      <c r="D57" s="25"/>
      <c r="E57" s="25"/>
      <c r="F57" s="25"/>
    </row>
    <row r="58" ht="15.75" customHeight="1">
      <c r="A58" s="23"/>
      <c r="B58" s="23"/>
      <c r="C58" s="24"/>
      <c r="D58" s="25"/>
      <c r="E58" s="25"/>
      <c r="F58" s="25"/>
    </row>
    <row r="59" ht="15.75" customHeight="1">
      <c r="A59" s="23"/>
      <c r="B59" s="23"/>
      <c r="C59" s="24"/>
      <c r="D59" s="25"/>
      <c r="E59" s="25"/>
      <c r="F59" s="25"/>
    </row>
    <row r="60" ht="15.75" customHeight="1">
      <c r="A60" s="23"/>
      <c r="B60" s="23"/>
      <c r="C60" s="24"/>
      <c r="D60" s="25"/>
      <c r="E60" s="25"/>
      <c r="F60" s="25"/>
    </row>
    <row r="61" ht="15.75" customHeight="1">
      <c r="A61" s="23"/>
      <c r="B61" s="23"/>
      <c r="C61" s="24"/>
      <c r="D61" s="25"/>
      <c r="E61" s="25"/>
      <c r="F61" s="25"/>
    </row>
    <row r="62" ht="15.75" customHeight="1">
      <c r="A62" s="23"/>
      <c r="B62" s="23"/>
      <c r="C62" s="24"/>
      <c r="D62" s="25"/>
      <c r="E62" s="25"/>
      <c r="F62" s="25"/>
    </row>
    <row r="63" ht="15.75" customHeight="1">
      <c r="A63" s="23"/>
      <c r="B63" s="23"/>
      <c r="C63" s="24"/>
      <c r="D63" s="25"/>
      <c r="E63" s="25"/>
      <c r="F63" s="25"/>
    </row>
    <row r="64" ht="15.75" customHeight="1">
      <c r="A64" s="23"/>
      <c r="B64" s="23"/>
      <c r="C64" s="24"/>
      <c r="D64" s="25"/>
      <c r="E64" s="25"/>
      <c r="F64" s="25"/>
    </row>
    <row r="65" ht="15.75" customHeight="1">
      <c r="A65" s="23"/>
      <c r="B65" s="23"/>
      <c r="C65" s="24"/>
      <c r="D65" s="25"/>
      <c r="E65" s="25"/>
      <c r="F65" s="25"/>
    </row>
    <row r="66" ht="15.75" customHeight="1">
      <c r="A66" s="23"/>
      <c r="B66" s="23"/>
      <c r="C66" s="24"/>
      <c r="D66" s="25"/>
      <c r="E66" s="25"/>
      <c r="F66" s="25"/>
    </row>
    <row r="67" ht="15.75" customHeight="1">
      <c r="A67" s="23"/>
      <c r="B67" s="23"/>
      <c r="C67" s="24"/>
      <c r="D67" s="25"/>
      <c r="E67" s="25"/>
      <c r="F67" s="25"/>
    </row>
    <row r="68" ht="15.75" customHeight="1">
      <c r="A68" s="23"/>
      <c r="B68" s="23"/>
      <c r="C68" s="24"/>
      <c r="D68" s="25"/>
      <c r="E68" s="25"/>
      <c r="F68" s="25"/>
    </row>
    <row r="69" ht="15.75" customHeight="1">
      <c r="A69" s="23"/>
      <c r="B69" s="23"/>
      <c r="C69" s="24"/>
      <c r="D69" s="25"/>
      <c r="E69" s="25"/>
      <c r="F69" s="25"/>
    </row>
    <row r="70" ht="15.75" customHeight="1">
      <c r="A70" s="23"/>
      <c r="B70" s="23"/>
      <c r="C70" s="24"/>
      <c r="D70" s="25"/>
      <c r="E70" s="25"/>
      <c r="F70" s="25"/>
    </row>
    <row r="71" ht="15.75" customHeight="1">
      <c r="A71" s="23"/>
      <c r="B71" s="23"/>
      <c r="C71" s="24"/>
      <c r="D71" s="25"/>
      <c r="E71" s="25"/>
      <c r="F71" s="25"/>
    </row>
    <row r="72" ht="15.75" customHeight="1">
      <c r="A72" s="23"/>
      <c r="B72" s="23"/>
      <c r="C72" s="24"/>
      <c r="D72" s="25"/>
      <c r="E72" s="25"/>
      <c r="F72" s="25"/>
    </row>
    <row r="73" ht="15.75" customHeight="1">
      <c r="A73" s="23"/>
      <c r="B73" s="23"/>
      <c r="C73" s="24"/>
      <c r="D73" s="25"/>
      <c r="E73" s="25"/>
      <c r="F73" s="25"/>
    </row>
    <row r="74" ht="15.75" customHeight="1">
      <c r="A74" s="23"/>
      <c r="B74" s="23"/>
      <c r="C74" s="24"/>
      <c r="D74" s="25"/>
      <c r="E74" s="25"/>
      <c r="F74" s="25"/>
    </row>
    <row r="75" ht="15.75" customHeight="1">
      <c r="A75" s="23"/>
      <c r="B75" s="23"/>
      <c r="C75" s="24"/>
      <c r="D75" s="25"/>
      <c r="E75" s="25"/>
      <c r="F75" s="25"/>
    </row>
    <row r="76" ht="15.75" customHeight="1">
      <c r="A76" s="23"/>
      <c r="B76" s="23"/>
      <c r="C76" s="24"/>
      <c r="D76" s="25"/>
      <c r="E76" s="25"/>
      <c r="F76" s="25"/>
    </row>
    <row r="77" ht="15.75" customHeight="1">
      <c r="A77" s="23"/>
      <c r="B77" s="23"/>
      <c r="C77" s="24"/>
      <c r="D77" s="25"/>
      <c r="E77" s="25"/>
      <c r="F77" s="25"/>
    </row>
    <row r="78" ht="15.75" customHeight="1">
      <c r="A78" s="23"/>
      <c r="B78" s="23"/>
      <c r="C78" s="24"/>
      <c r="D78" s="25"/>
      <c r="E78" s="25"/>
      <c r="F78" s="25"/>
    </row>
    <row r="79" ht="15.75" customHeight="1">
      <c r="A79" s="23"/>
      <c r="B79" s="23"/>
      <c r="C79" s="24"/>
      <c r="D79" s="25"/>
      <c r="E79" s="25"/>
      <c r="F79" s="25"/>
    </row>
    <row r="80" ht="15.75" customHeight="1">
      <c r="A80" s="23"/>
      <c r="B80" s="23"/>
      <c r="C80" s="24"/>
      <c r="D80" s="25"/>
      <c r="E80" s="25"/>
      <c r="F80" s="25"/>
    </row>
    <row r="81" ht="15.75" customHeight="1">
      <c r="A81" s="23"/>
      <c r="B81" s="23"/>
      <c r="C81" s="24"/>
      <c r="D81" s="25"/>
      <c r="E81" s="25"/>
      <c r="F81" s="25"/>
    </row>
    <row r="82" ht="15.75" customHeight="1">
      <c r="A82" s="23"/>
      <c r="B82" s="23"/>
      <c r="C82" s="24"/>
      <c r="D82" s="25"/>
      <c r="E82" s="25"/>
      <c r="F82" s="25"/>
    </row>
    <row r="83" ht="15.75" customHeight="1">
      <c r="A83" s="23"/>
      <c r="B83" s="23"/>
      <c r="C83" s="24"/>
      <c r="D83" s="25"/>
      <c r="E83" s="25"/>
      <c r="F83" s="25"/>
    </row>
    <row r="84" ht="15.75" customHeight="1">
      <c r="A84" s="23"/>
      <c r="B84" s="23"/>
      <c r="C84" s="24"/>
      <c r="D84" s="25"/>
      <c r="E84" s="25"/>
      <c r="F84" s="25"/>
    </row>
    <row r="85" ht="15.75" customHeight="1">
      <c r="A85" s="23"/>
      <c r="B85" s="23"/>
      <c r="C85" s="24"/>
      <c r="D85" s="25"/>
      <c r="E85" s="25"/>
      <c r="F85" s="25"/>
    </row>
    <row r="86" ht="15.75" customHeight="1">
      <c r="A86" s="23"/>
      <c r="B86" s="23"/>
      <c r="C86" s="24"/>
      <c r="D86" s="25"/>
      <c r="E86" s="25"/>
      <c r="F86" s="25"/>
    </row>
    <row r="87" ht="15.75" customHeight="1">
      <c r="A87" s="23"/>
      <c r="B87" s="23"/>
      <c r="C87" s="24"/>
      <c r="D87" s="25"/>
      <c r="E87" s="25"/>
      <c r="F87" s="25"/>
    </row>
    <row r="88" ht="15.75" customHeight="1">
      <c r="A88" s="23"/>
      <c r="B88" s="23"/>
      <c r="C88" s="24"/>
      <c r="D88" s="25"/>
      <c r="E88" s="25"/>
      <c r="F88" s="25"/>
    </row>
    <row r="89" ht="15.75" customHeight="1">
      <c r="A89" s="23"/>
      <c r="B89" s="23"/>
      <c r="C89" s="24"/>
      <c r="D89" s="25"/>
      <c r="E89" s="25"/>
      <c r="F89" s="25"/>
    </row>
    <row r="90" ht="15.75" customHeight="1">
      <c r="A90" s="23"/>
      <c r="B90" s="23"/>
      <c r="C90" s="24"/>
      <c r="D90" s="25"/>
      <c r="E90" s="25"/>
      <c r="F90" s="25"/>
    </row>
    <row r="91" ht="15.75" customHeight="1">
      <c r="A91" s="23"/>
      <c r="B91" s="23"/>
      <c r="C91" s="24"/>
      <c r="D91" s="25"/>
      <c r="E91" s="25"/>
      <c r="F91" s="25"/>
    </row>
    <row r="92" ht="15.75" customHeight="1">
      <c r="A92" s="23"/>
      <c r="B92" s="23"/>
      <c r="C92" s="24"/>
      <c r="D92" s="25"/>
      <c r="E92" s="25"/>
      <c r="F92" s="25"/>
    </row>
    <row r="93" ht="15.75" customHeight="1">
      <c r="A93" s="23"/>
      <c r="B93" s="23"/>
      <c r="C93" s="24"/>
      <c r="D93" s="25"/>
      <c r="E93" s="25"/>
      <c r="F93" s="25"/>
    </row>
    <row r="94" ht="15.75" customHeight="1">
      <c r="A94" s="23"/>
      <c r="B94" s="23"/>
      <c r="C94" s="24"/>
      <c r="D94" s="25"/>
      <c r="E94" s="25"/>
      <c r="F94" s="25"/>
    </row>
    <row r="95" ht="15.75" customHeight="1">
      <c r="A95" s="23"/>
      <c r="B95" s="23"/>
      <c r="C95" s="24"/>
      <c r="D95" s="25"/>
      <c r="E95" s="25"/>
      <c r="F95" s="25"/>
    </row>
    <row r="96" ht="15.75" customHeight="1">
      <c r="A96" s="23"/>
      <c r="B96" s="23"/>
      <c r="C96" s="24"/>
      <c r="D96" s="25"/>
      <c r="E96" s="25"/>
      <c r="F96" s="25"/>
    </row>
    <row r="97" ht="15.75" customHeight="1">
      <c r="A97" s="23"/>
      <c r="B97" s="23"/>
      <c r="C97" s="24"/>
      <c r="D97" s="25"/>
      <c r="E97" s="25"/>
      <c r="F97" s="25"/>
    </row>
    <row r="98" ht="15.75" customHeight="1">
      <c r="A98" s="23"/>
      <c r="B98" s="23"/>
      <c r="C98" s="24"/>
      <c r="D98" s="25"/>
      <c r="E98" s="25"/>
      <c r="F98" s="25"/>
    </row>
    <row r="99" ht="15.75" customHeight="1">
      <c r="A99" s="23"/>
      <c r="B99" s="23"/>
      <c r="C99" s="24"/>
      <c r="D99" s="25"/>
      <c r="E99" s="25"/>
      <c r="F99" s="25"/>
    </row>
    <row r="100" ht="15.75" customHeight="1">
      <c r="A100" s="23"/>
      <c r="B100" s="23"/>
      <c r="C100" s="24"/>
      <c r="D100" s="25"/>
      <c r="E100" s="25"/>
      <c r="F100" s="25"/>
    </row>
    <row r="101" ht="15.75" customHeight="1">
      <c r="A101" s="23"/>
      <c r="B101" s="23"/>
      <c r="C101" s="24"/>
      <c r="D101" s="25"/>
      <c r="E101" s="25"/>
      <c r="F101" s="25"/>
    </row>
    <row r="102" ht="15.75" customHeight="1">
      <c r="A102" s="23"/>
      <c r="B102" s="23"/>
      <c r="C102" s="24"/>
      <c r="D102" s="25"/>
      <c r="E102" s="25"/>
      <c r="F102" s="25"/>
    </row>
    <row r="103" ht="15.75" customHeight="1">
      <c r="A103" s="23"/>
      <c r="B103" s="23"/>
      <c r="C103" s="24"/>
      <c r="D103" s="25"/>
      <c r="E103" s="25"/>
      <c r="F103" s="25"/>
    </row>
    <row r="104" ht="15.75" customHeight="1">
      <c r="A104" s="23"/>
      <c r="B104" s="23"/>
      <c r="C104" s="24"/>
      <c r="D104" s="25"/>
      <c r="E104" s="25"/>
      <c r="F104" s="25"/>
    </row>
    <row r="105" ht="15.75" customHeight="1">
      <c r="A105" s="23"/>
      <c r="B105" s="23"/>
      <c r="C105" s="24"/>
      <c r="D105" s="25"/>
      <c r="E105" s="25"/>
      <c r="F105" s="25"/>
    </row>
    <row r="106" ht="15.75" customHeight="1">
      <c r="A106" s="23"/>
      <c r="B106" s="23"/>
      <c r="C106" s="24"/>
      <c r="D106" s="25"/>
      <c r="E106" s="25"/>
      <c r="F106" s="25"/>
    </row>
    <row r="107" ht="15.75" customHeight="1">
      <c r="A107" s="23"/>
      <c r="B107" s="23"/>
      <c r="C107" s="24"/>
      <c r="D107" s="25"/>
      <c r="E107" s="25"/>
      <c r="F107" s="25"/>
    </row>
    <row r="108" ht="15.75" customHeight="1">
      <c r="A108" s="23"/>
      <c r="B108" s="23"/>
      <c r="C108" s="24"/>
      <c r="D108" s="25"/>
      <c r="E108" s="25"/>
      <c r="F108" s="25"/>
    </row>
    <row r="109" ht="15.75" customHeight="1">
      <c r="A109" s="23"/>
      <c r="B109" s="23"/>
      <c r="C109" s="24"/>
      <c r="D109" s="25"/>
      <c r="E109" s="25"/>
      <c r="F109" s="25"/>
    </row>
    <row r="110" ht="15.75" customHeight="1">
      <c r="A110" s="23"/>
      <c r="B110" s="23"/>
      <c r="C110" s="24"/>
      <c r="D110" s="25"/>
      <c r="E110" s="25"/>
      <c r="F110" s="25"/>
    </row>
    <row r="111" ht="15.75" customHeight="1">
      <c r="A111" s="23"/>
      <c r="B111" s="23"/>
      <c r="C111" s="24"/>
      <c r="D111" s="25"/>
      <c r="E111" s="25"/>
      <c r="F111" s="25"/>
    </row>
    <row r="112" ht="15.75" customHeight="1">
      <c r="A112" s="23"/>
      <c r="B112" s="23"/>
      <c r="C112" s="24"/>
      <c r="D112" s="25"/>
      <c r="E112" s="25"/>
      <c r="F112" s="25"/>
    </row>
    <row r="113" ht="15.75" customHeight="1">
      <c r="A113" s="23"/>
      <c r="B113" s="23"/>
      <c r="C113" s="24"/>
      <c r="D113" s="25"/>
      <c r="E113" s="25"/>
      <c r="F113" s="25"/>
    </row>
    <row r="114" ht="15.75" customHeight="1">
      <c r="A114" s="23"/>
      <c r="B114" s="23"/>
      <c r="C114" s="24"/>
      <c r="D114" s="25"/>
      <c r="E114" s="25"/>
      <c r="F114" s="25"/>
    </row>
    <row r="115" ht="15.75" customHeight="1">
      <c r="A115" s="23"/>
      <c r="B115" s="23"/>
      <c r="C115" s="24"/>
      <c r="D115" s="25"/>
      <c r="E115" s="25"/>
      <c r="F115" s="25"/>
    </row>
    <row r="116" ht="15.75" customHeight="1">
      <c r="A116" s="23"/>
      <c r="B116" s="23"/>
      <c r="C116" s="24"/>
      <c r="D116" s="25"/>
      <c r="E116" s="25"/>
      <c r="F116" s="25"/>
    </row>
    <row r="117" ht="15.75" customHeight="1">
      <c r="A117" s="23"/>
      <c r="B117" s="23"/>
      <c r="C117" s="24"/>
      <c r="D117" s="25"/>
      <c r="E117" s="25"/>
      <c r="F117" s="25"/>
    </row>
    <row r="118" ht="15.75" customHeight="1">
      <c r="A118" s="23"/>
      <c r="B118" s="23"/>
      <c r="C118" s="24"/>
      <c r="D118" s="25"/>
      <c r="E118" s="25"/>
      <c r="F118" s="25"/>
    </row>
    <row r="119" ht="15.75" customHeight="1">
      <c r="A119" s="23"/>
      <c r="B119" s="23"/>
      <c r="C119" s="24"/>
      <c r="D119" s="25"/>
      <c r="E119" s="25"/>
      <c r="F119" s="25"/>
    </row>
    <row r="120" ht="15.75" customHeight="1">
      <c r="A120" s="23"/>
      <c r="B120" s="23"/>
      <c r="C120" s="24"/>
      <c r="D120" s="25"/>
      <c r="E120" s="25"/>
      <c r="F120" s="25"/>
    </row>
    <row r="121" ht="15.75" customHeight="1">
      <c r="A121" s="23"/>
      <c r="B121" s="23"/>
      <c r="C121" s="24"/>
      <c r="D121" s="25"/>
      <c r="E121" s="25"/>
      <c r="F121" s="25"/>
    </row>
    <row r="122" ht="15.75" customHeight="1">
      <c r="A122" s="23"/>
      <c r="B122" s="23"/>
      <c r="C122" s="24"/>
      <c r="D122" s="25"/>
      <c r="E122" s="25"/>
      <c r="F122" s="25"/>
    </row>
    <row r="123" ht="15.75" customHeight="1">
      <c r="A123" s="23"/>
      <c r="B123" s="23"/>
      <c r="C123" s="24"/>
      <c r="D123" s="25"/>
      <c r="E123" s="25"/>
      <c r="F123" s="25"/>
    </row>
    <row r="124" ht="15.75" customHeight="1">
      <c r="A124" s="23"/>
      <c r="B124" s="23"/>
      <c r="C124" s="24"/>
      <c r="D124" s="25"/>
      <c r="E124" s="25"/>
      <c r="F124" s="25"/>
    </row>
    <row r="125" ht="15.75" customHeight="1">
      <c r="A125" s="23"/>
      <c r="B125" s="23"/>
      <c r="C125" s="24"/>
      <c r="D125" s="25"/>
      <c r="E125" s="25"/>
      <c r="F125" s="25"/>
    </row>
    <row r="126" ht="15.75" customHeight="1">
      <c r="A126" s="23"/>
      <c r="B126" s="23"/>
      <c r="C126" s="24"/>
      <c r="D126" s="25"/>
      <c r="E126" s="25"/>
      <c r="F126" s="25"/>
    </row>
    <row r="127" ht="15.75" customHeight="1">
      <c r="A127" s="23"/>
      <c r="B127" s="23"/>
      <c r="C127" s="24"/>
      <c r="D127" s="25"/>
      <c r="E127" s="25"/>
      <c r="F127" s="25"/>
    </row>
    <row r="128" ht="15.75" customHeight="1">
      <c r="A128" s="23"/>
      <c r="B128" s="23"/>
      <c r="C128" s="24"/>
      <c r="D128" s="25"/>
      <c r="E128" s="25"/>
      <c r="F128" s="25"/>
    </row>
    <row r="129" ht="15.75" customHeight="1">
      <c r="A129" s="23"/>
      <c r="B129" s="23"/>
      <c r="C129" s="24"/>
      <c r="D129" s="25"/>
      <c r="E129" s="25"/>
      <c r="F129" s="25"/>
    </row>
    <row r="130" ht="15.75" customHeight="1">
      <c r="A130" s="23"/>
      <c r="B130" s="23"/>
      <c r="C130" s="24"/>
      <c r="D130" s="25"/>
      <c r="E130" s="25"/>
      <c r="F130" s="25"/>
    </row>
    <row r="131" ht="15.75" customHeight="1">
      <c r="A131" s="23"/>
      <c r="B131" s="23"/>
      <c r="C131" s="24"/>
      <c r="D131" s="25"/>
      <c r="E131" s="25"/>
      <c r="F131" s="25"/>
    </row>
    <row r="132" ht="15.75" customHeight="1">
      <c r="A132" s="23"/>
      <c r="B132" s="23"/>
      <c r="C132" s="24"/>
      <c r="D132" s="25"/>
      <c r="E132" s="25"/>
      <c r="F132" s="25"/>
    </row>
    <row r="133" ht="15.75" customHeight="1">
      <c r="A133" s="23"/>
      <c r="B133" s="23"/>
      <c r="C133" s="24"/>
      <c r="D133" s="25"/>
      <c r="E133" s="25"/>
      <c r="F133" s="25"/>
    </row>
    <row r="134" ht="15.75" customHeight="1">
      <c r="A134" s="23"/>
      <c r="B134" s="23"/>
      <c r="C134" s="24"/>
      <c r="D134" s="25"/>
      <c r="E134" s="25"/>
      <c r="F134" s="25"/>
    </row>
    <row r="135" ht="15.75" customHeight="1">
      <c r="A135" s="23"/>
      <c r="B135" s="23"/>
      <c r="C135" s="24"/>
      <c r="D135" s="25"/>
      <c r="E135" s="25"/>
      <c r="F135" s="25"/>
    </row>
    <row r="136" ht="15.75" customHeight="1">
      <c r="A136" s="23"/>
      <c r="B136" s="23"/>
      <c r="C136" s="24"/>
      <c r="D136" s="25"/>
      <c r="E136" s="25"/>
      <c r="F136" s="25"/>
    </row>
    <row r="137" ht="15.75" customHeight="1">
      <c r="A137" s="23"/>
      <c r="B137" s="23"/>
      <c r="C137" s="24"/>
      <c r="D137" s="25"/>
      <c r="E137" s="25"/>
      <c r="F137" s="25"/>
    </row>
    <row r="138" ht="15.75" customHeight="1">
      <c r="A138" s="23"/>
      <c r="B138" s="23"/>
      <c r="C138" s="24"/>
      <c r="D138" s="25"/>
      <c r="E138" s="25"/>
      <c r="F138" s="25"/>
    </row>
    <row r="139" ht="15.75" customHeight="1">
      <c r="A139" s="23"/>
      <c r="B139" s="23"/>
      <c r="C139" s="24"/>
      <c r="D139" s="25"/>
      <c r="E139" s="25"/>
      <c r="F139" s="25"/>
    </row>
    <row r="140" ht="15.75" customHeight="1">
      <c r="A140" s="23"/>
      <c r="B140" s="23"/>
      <c r="C140" s="24"/>
      <c r="D140" s="25"/>
      <c r="E140" s="25"/>
      <c r="F140" s="25"/>
    </row>
    <row r="141" ht="15.75" customHeight="1">
      <c r="A141" s="23"/>
      <c r="B141" s="23"/>
      <c r="C141" s="24"/>
      <c r="D141" s="25"/>
      <c r="E141" s="25"/>
      <c r="F141" s="25"/>
    </row>
    <row r="142" ht="15.75" customHeight="1">
      <c r="A142" s="23"/>
      <c r="B142" s="23"/>
      <c r="C142" s="24"/>
      <c r="D142" s="25"/>
      <c r="E142" s="25"/>
      <c r="F142" s="25"/>
    </row>
    <row r="143" ht="15.75" customHeight="1">
      <c r="A143" s="23"/>
      <c r="B143" s="23"/>
      <c r="C143" s="24"/>
      <c r="D143" s="25"/>
      <c r="E143" s="25"/>
      <c r="F143" s="25"/>
    </row>
    <row r="144" ht="15.75" customHeight="1">
      <c r="A144" s="23"/>
      <c r="B144" s="23"/>
      <c r="C144" s="24"/>
      <c r="D144" s="25"/>
      <c r="E144" s="25"/>
      <c r="F144" s="25"/>
    </row>
    <row r="145" ht="15.75" customHeight="1">
      <c r="A145" s="23"/>
      <c r="B145" s="23"/>
      <c r="C145" s="24"/>
      <c r="D145" s="25"/>
      <c r="E145" s="25"/>
      <c r="F145" s="25"/>
    </row>
    <row r="146" ht="15.75" customHeight="1">
      <c r="A146" s="23"/>
      <c r="B146" s="23"/>
      <c r="C146" s="24"/>
      <c r="D146" s="25"/>
      <c r="E146" s="25"/>
      <c r="F146" s="25"/>
    </row>
    <row r="147" ht="15.75" customHeight="1">
      <c r="A147" s="23"/>
      <c r="B147" s="23"/>
      <c r="C147" s="24"/>
      <c r="D147" s="25"/>
      <c r="E147" s="25"/>
      <c r="F147" s="25"/>
    </row>
    <row r="148" ht="15.75" customHeight="1">
      <c r="A148" s="23"/>
      <c r="B148" s="23"/>
      <c r="C148" s="24"/>
      <c r="D148" s="25"/>
      <c r="E148" s="25"/>
      <c r="F148" s="25"/>
    </row>
    <row r="149" ht="15.75" customHeight="1">
      <c r="A149" s="23"/>
      <c r="B149" s="23"/>
      <c r="C149" s="24"/>
      <c r="D149" s="25"/>
      <c r="E149" s="25"/>
      <c r="F149" s="25"/>
    </row>
    <row r="150" ht="15.75" customHeight="1">
      <c r="A150" s="23"/>
      <c r="B150" s="23"/>
      <c r="C150" s="24"/>
      <c r="D150" s="25"/>
      <c r="E150" s="25"/>
      <c r="F150" s="25"/>
    </row>
    <row r="151" ht="15.75" customHeight="1">
      <c r="A151" s="23"/>
      <c r="B151" s="23"/>
      <c r="C151" s="24"/>
      <c r="D151" s="25"/>
      <c r="E151" s="25"/>
      <c r="F151" s="25"/>
    </row>
    <row r="152" ht="15.75" customHeight="1">
      <c r="A152" s="23"/>
      <c r="B152" s="23"/>
      <c r="C152" s="24"/>
      <c r="D152" s="25"/>
      <c r="E152" s="25"/>
      <c r="F152" s="25"/>
    </row>
    <row r="153" ht="15.75" customHeight="1">
      <c r="A153" s="23"/>
      <c r="B153" s="23"/>
      <c r="C153" s="24"/>
      <c r="D153" s="25"/>
      <c r="E153" s="25"/>
      <c r="F153" s="25"/>
    </row>
    <row r="154" ht="15.75" customHeight="1">
      <c r="A154" s="23"/>
      <c r="B154" s="23"/>
      <c r="C154" s="24"/>
      <c r="D154" s="25"/>
      <c r="E154" s="25"/>
      <c r="F154" s="25"/>
    </row>
    <row r="155" ht="15.75" customHeight="1">
      <c r="A155" s="23"/>
      <c r="B155" s="23"/>
      <c r="C155" s="24"/>
      <c r="D155" s="25"/>
      <c r="E155" s="25"/>
      <c r="F155" s="25"/>
    </row>
    <row r="156" ht="15.75" customHeight="1">
      <c r="A156" s="23"/>
      <c r="B156" s="23"/>
      <c r="C156" s="24"/>
      <c r="D156" s="25"/>
      <c r="E156" s="25"/>
      <c r="F156" s="25"/>
    </row>
    <row r="157" ht="15.75" customHeight="1">
      <c r="A157" s="23"/>
      <c r="B157" s="23"/>
      <c r="C157" s="24"/>
      <c r="D157" s="25"/>
      <c r="E157" s="25"/>
      <c r="F157" s="25"/>
    </row>
    <row r="158" ht="15.75" customHeight="1">
      <c r="A158" s="23"/>
      <c r="B158" s="23"/>
      <c r="C158" s="24"/>
      <c r="D158" s="25"/>
      <c r="E158" s="25"/>
      <c r="F158" s="25"/>
    </row>
    <row r="159" ht="15.75" customHeight="1">
      <c r="A159" s="23"/>
      <c r="B159" s="23"/>
      <c r="C159" s="24"/>
      <c r="D159" s="25"/>
      <c r="E159" s="25"/>
      <c r="F159" s="25"/>
    </row>
    <row r="160" ht="15.75" customHeight="1">
      <c r="A160" s="23"/>
      <c r="B160" s="23"/>
      <c r="C160" s="24"/>
      <c r="D160" s="25"/>
      <c r="E160" s="25"/>
      <c r="F160" s="25"/>
    </row>
    <row r="161" ht="15.75" customHeight="1">
      <c r="A161" s="23"/>
      <c r="B161" s="23"/>
      <c r="C161" s="24"/>
      <c r="D161" s="25"/>
      <c r="E161" s="25"/>
      <c r="F161" s="25"/>
    </row>
    <row r="162" ht="15.75" customHeight="1">
      <c r="A162" s="23"/>
      <c r="B162" s="23"/>
      <c r="C162" s="24"/>
      <c r="D162" s="25"/>
      <c r="E162" s="25"/>
      <c r="F162" s="25"/>
    </row>
    <row r="163" ht="15.75" customHeight="1">
      <c r="A163" s="23"/>
      <c r="B163" s="23"/>
      <c r="C163" s="24"/>
      <c r="D163" s="25"/>
      <c r="E163" s="25"/>
      <c r="F163" s="25"/>
    </row>
    <row r="164" ht="15.75" customHeight="1">
      <c r="A164" s="23"/>
      <c r="B164" s="23"/>
      <c r="C164" s="24"/>
      <c r="D164" s="25"/>
      <c r="E164" s="25"/>
      <c r="F164" s="25"/>
    </row>
    <row r="165" ht="15.75" customHeight="1">
      <c r="A165" s="23"/>
      <c r="B165" s="23"/>
      <c r="C165" s="24"/>
      <c r="D165" s="25"/>
      <c r="E165" s="25"/>
      <c r="F165" s="25"/>
    </row>
    <row r="166" ht="15.75" customHeight="1">
      <c r="A166" s="23"/>
      <c r="B166" s="23"/>
      <c r="C166" s="24"/>
      <c r="D166" s="25"/>
      <c r="E166" s="25"/>
      <c r="F166" s="25"/>
    </row>
    <row r="167" ht="15.75" customHeight="1">
      <c r="A167" s="23"/>
      <c r="B167" s="23"/>
      <c r="C167" s="24"/>
      <c r="D167" s="25"/>
      <c r="E167" s="25"/>
      <c r="F167" s="25"/>
    </row>
    <row r="168" ht="15.75" customHeight="1">
      <c r="A168" s="23"/>
      <c r="B168" s="23"/>
      <c r="C168" s="24"/>
      <c r="D168" s="25"/>
      <c r="E168" s="25"/>
      <c r="F168" s="25"/>
    </row>
    <row r="169" ht="15.75" customHeight="1">
      <c r="A169" s="23"/>
      <c r="B169" s="23"/>
      <c r="C169" s="24"/>
      <c r="D169" s="25"/>
      <c r="E169" s="25"/>
      <c r="F169" s="25"/>
    </row>
    <row r="170" ht="15.75" customHeight="1">
      <c r="A170" s="23"/>
      <c r="B170" s="23"/>
      <c r="C170" s="24"/>
      <c r="D170" s="25"/>
      <c r="E170" s="25"/>
      <c r="F170" s="25"/>
    </row>
    <row r="171" ht="15.75" customHeight="1">
      <c r="A171" s="23"/>
      <c r="B171" s="23"/>
      <c r="C171" s="24"/>
      <c r="D171" s="25"/>
      <c r="E171" s="25"/>
      <c r="F171" s="25"/>
    </row>
    <row r="172" ht="15.75" customHeight="1">
      <c r="A172" s="23"/>
      <c r="B172" s="23"/>
      <c r="C172" s="24"/>
      <c r="D172" s="25"/>
      <c r="E172" s="25"/>
      <c r="F172" s="25"/>
    </row>
    <row r="173" ht="15.75" customHeight="1">
      <c r="A173" s="23"/>
      <c r="B173" s="23"/>
      <c r="C173" s="24"/>
      <c r="D173" s="25"/>
      <c r="E173" s="25"/>
      <c r="F173" s="25"/>
    </row>
    <row r="174" ht="15.75" customHeight="1">
      <c r="A174" s="23"/>
      <c r="B174" s="23"/>
      <c r="C174" s="24"/>
      <c r="D174" s="25"/>
      <c r="E174" s="25"/>
      <c r="F174" s="25"/>
    </row>
    <row r="175" ht="15.75" customHeight="1">
      <c r="A175" s="23"/>
      <c r="B175" s="23"/>
      <c r="C175" s="24"/>
      <c r="D175" s="25"/>
      <c r="E175" s="25"/>
      <c r="F175" s="25"/>
    </row>
    <row r="176" ht="15.75" customHeight="1">
      <c r="A176" s="23"/>
      <c r="B176" s="23"/>
      <c r="C176" s="24"/>
      <c r="D176" s="25"/>
      <c r="E176" s="25"/>
      <c r="F176" s="25"/>
    </row>
    <row r="177" ht="15.75" customHeight="1">
      <c r="A177" s="23"/>
      <c r="B177" s="23"/>
      <c r="C177" s="24"/>
      <c r="D177" s="25"/>
      <c r="E177" s="25"/>
      <c r="F177" s="25"/>
    </row>
    <row r="178" ht="15.75" customHeight="1">
      <c r="A178" s="23"/>
      <c r="B178" s="23"/>
      <c r="C178" s="24"/>
      <c r="D178" s="25"/>
      <c r="E178" s="25"/>
      <c r="F178" s="25"/>
    </row>
    <row r="179" ht="15.75" customHeight="1">
      <c r="A179" s="23"/>
      <c r="B179" s="23"/>
      <c r="C179" s="24"/>
      <c r="D179" s="25"/>
      <c r="E179" s="25"/>
      <c r="F179" s="25"/>
    </row>
    <row r="180" ht="15.75" customHeight="1">
      <c r="A180" s="23"/>
      <c r="B180" s="23"/>
      <c r="C180" s="24"/>
      <c r="D180" s="25"/>
      <c r="E180" s="25"/>
      <c r="F180" s="25"/>
    </row>
    <row r="181" ht="15.75" customHeight="1">
      <c r="A181" s="23"/>
      <c r="B181" s="23"/>
      <c r="C181" s="24"/>
      <c r="D181" s="25"/>
      <c r="E181" s="25"/>
      <c r="F181" s="25"/>
    </row>
    <row r="182" ht="15.75" customHeight="1">
      <c r="A182" s="23"/>
      <c r="B182" s="23"/>
      <c r="C182" s="24"/>
      <c r="D182" s="25"/>
      <c r="E182" s="25"/>
      <c r="F182" s="25"/>
    </row>
    <row r="183" ht="15.75" customHeight="1">
      <c r="A183" s="23"/>
      <c r="B183" s="23"/>
      <c r="C183" s="24"/>
      <c r="D183" s="25"/>
      <c r="E183" s="25"/>
      <c r="F183" s="25"/>
    </row>
    <row r="184" ht="15.75" customHeight="1">
      <c r="A184" s="23"/>
      <c r="B184" s="23"/>
      <c r="C184" s="24"/>
      <c r="D184" s="25"/>
      <c r="E184" s="25"/>
      <c r="F184" s="25"/>
    </row>
    <row r="185" ht="15.75" customHeight="1">
      <c r="A185" s="23"/>
      <c r="B185" s="23"/>
      <c r="C185" s="24"/>
      <c r="D185" s="25"/>
      <c r="E185" s="25"/>
      <c r="F185" s="25"/>
    </row>
    <row r="186" ht="15.75" customHeight="1">
      <c r="A186" s="23"/>
      <c r="B186" s="23"/>
      <c r="C186" s="24"/>
      <c r="D186" s="25"/>
      <c r="E186" s="25"/>
      <c r="F186" s="25"/>
    </row>
    <row r="187" ht="15.75" customHeight="1">
      <c r="A187" s="23"/>
      <c r="B187" s="23"/>
      <c r="C187" s="24"/>
      <c r="D187" s="25"/>
      <c r="E187" s="25"/>
      <c r="F187" s="25"/>
    </row>
    <row r="188" ht="15.75" customHeight="1">
      <c r="A188" s="23"/>
      <c r="B188" s="23"/>
      <c r="C188" s="24"/>
      <c r="D188" s="25"/>
      <c r="E188" s="25"/>
      <c r="F188" s="25"/>
    </row>
    <row r="189" ht="15.75" customHeight="1">
      <c r="A189" s="23"/>
      <c r="B189" s="23"/>
      <c r="C189" s="24"/>
      <c r="D189" s="25"/>
      <c r="E189" s="25"/>
      <c r="F189" s="25"/>
    </row>
    <row r="190" ht="15.75" customHeight="1">
      <c r="A190" s="23"/>
      <c r="B190" s="23"/>
      <c r="C190" s="24"/>
      <c r="D190" s="25"/>
      <c r="E190" s="25"/>
      <c r="F190" s="25"/>
    </row>
    <row r="191" ht="15.75" customHeight="1">
      <c r="A191" s="23"/>
      <c r="B191" s="23"/>
      <c r="C191" s="24"/>
      <c r="D191" s="25"/>
      <c r="E191" s="25"/>
      <c r="F191" s="25"/>
    </row>
    <row r="192" ht="15.75" customHeight="1">
      <c r="A192" s="23"/>
      <c r="B192" s="23"/>
      <c r="C192" s="24"/>
      <c r="D192" s="25"/>
      <c r="E192" s="25"/>
      <c r="F192" s="25"/>
    </row>
    <row r="193" ht="15.75" customHeight="1">
      <c r="A193" s="23"/>
      <c r="B193" s="23"/>
      <c r="C193" s="24"/>
      <c r="D193" s="25"/>
      <c r="E193" s="25"/>
      <c r="F193" s="25"/>
    </row>
    <row r="194" ht="15.75" customHeight="1">
      <c r="A194" s="23"/>
      <c r="B194" s="23"/>
      <c r="C194" s="24"/>
      <c r="D194" s="25"/>
      <c r="E194" s="25"/>
      <c r="F194" s="25"/>
    </row>
    <row r="195" ht="15.75" customHeight="1">
      <c r="A195" s="23"/>
      <c r="B195" s="23"/>
      <c r="C195" s="24"/>
      <c r="D195" s="25"/>
      <c r="E195" s="25"/>
      <c r="F195" s="25"/>
    </row>
    <row r="196" ht="15.75" customHeight="1">
      <c r="A196" s="23"/>
      <c r="B196" s="23"/>
      <c r="C196" s="24"/>
      <c r="D196" s="25"/>
      <c r="E196" s="25"/>
      <c r="F196" s="25"/>
    </row>
    <row r="197" ht="15.75" customHeight="1">
      <c r="A197" s="23"/>
      <c r="B197" s="23"/>
      <c r="C197" s="24"/>
      <c r="D197" s="25"/>
      <c r="E197" s="25"/>
      <c r="F197" s="25"/>
    </row>
    <row r="198" ht="15.75" customHeight="1">
      <c r="A198" s="23"/>
      <c r="B198" s="23"/>
      <c r="C198" s="24"/>
      <c r="D198" s="25"/>
      <c r="E198" s="25"/>
      <c r="F198" s="25"/>
    </row>
    <row r="199" ht="15.75" customHeight="1">
      <c r="A199" s="23"/>
      <c r="B199" s="23"/>
      <c r="C199" s="24"/>
      <c r="D199" s="25"/>
      <c r="E199" s="25"/>
      <c r="F199" s="25"/>
    </row>
    <row r="200" ht="15.75" customHeight="1">
      <c r="A200" s="23"/>
      <c r="B200" s="23"/>
      <c r="C200" s="24"/>
      <c r="D200" s="25"/>
      <c r="E200" s="25"/>
      <c r="F200" s="25"/>
    </row>
    <row r="201" ht="15.75" customHeight="1">
      <c r="A201" s="23"/>
      <c r="B201" s="23"/>
      <c r="C201" s="24"/>
      <c r="D201" s="25"/>
      <c r="E201" s="25"/>
      <c r="F201" s="25"/>
    </row>
    <row r="202" ht="15.75" customHeight="1">
      <c r="A202" s="23"/>
      <c r="B202" s="23"/>
      <c r="C202" s="24"/>
      <c r="D202" s="25"/>
      <c r="E202" s="25"/>
      <c r="F202" s="25"/>
    </row>
    <row r="203" ht="15.75" customHeight="1">
      <c r="A203" s="23"/>
      <c r="B203" s="23"/>
      <c r="C203" s="24"/>
      <c r="D203" s="25"/>
      <c r="E203" s="25"/>
      <c r="F203" s="25"/>
    </row>
    <row r="204" ht="15.75" customHeight="1">
      <c r="A204" s="23"/>
      <c r="B204" s="23"/>
      <c r="C204" s="24"/>
      <c r="D204" s="25"/>
      <c r="E204" s="25"/>
      <c r="F204" s="25"/>
    </row>
    <row r="205" ht="15.75" customHeight="1">
      <c r="A205" s="23"/>
      <c r="B205" s="23"/>
      <c r="C205" s="24"/>
      <c r="D205" s="25"/>
      <c r="E205" s="25"/>
      <c r="F205" s="25"/>
    </row>
    <row r="206" ht="15.75" customHeight="1">
      <c r="A206" s="23"/>
      <c r="B206" s="23"/>
      <c r="C206" s="24"/>
      <c r="D206" s="25"/>
      <c r="E206" s="25"/>
      <c r="F206" s="25"/>
    </row>
    <row r="207" ht="15.75" customHeight="1">
      <c r="A207" s="23"/>
      <c r="B207" s="23"/>
      <c r="C207" s="24"/>
      <c r="D207" s="25"/>
      <c r="E207" s="25"/>
      <c r="F207" s="25"/>
    </row>
    <row r="208" ht="15.75" customHeight="1">
      <c r="A208" s="23"/>
      <c r="B208" s="23"/>
      <c r="C208" s="24"/>
      <c r="D208" s="25"/>
      <c r="E208" s="25"/>
      <c r="F208" s="25"/>
    </row>
    <row r="209" ht="15.75" customHeight="1">
      <c r="A209" s="23"/>
      <c r="B209" s="23"/>
      <c r="C209" s="24"/>
      <c r="D209" s="25"/>
      <c r="E209" s="25"/>
      <c r="F209" s="25"/>
    </row>
    <row r="210" ht="15.75" customHeight="1">
      <c r="A210" s="23"/>
      <c r="B210" s="23"/>
      <c r="C210" s="24"/>
      <c r="D210" s="25"/>
      <c r="E210" s="25"/>
      <c r="F210" s="25"/>
    </row>
    <row r="211" ht="15.75" customHeight="1">
      <c r="A211" s="23"/>
      <c r="B211" s="23"/>
      <c r="C211" s="24"/>
      <c r="D211" s="25"/>
      <c r="E211" s="25"/>
      <c r="F211" s="25"/>
    </row>
    <row r="212" ht="15.75" customHeight="1">
      <c r="A212" s="23"/>
      <c r="B212" s="23"/>
      <c r="C212" s="24"/>
      <c r="D212" s="25"/>
      <c r="E212" s="25"/>
      <c r="F212" s="25"/>
    </row>
    <row r="213" ht="15.75" customHeight="1">
      <c r="A213" s="23"/>
      <c r="B213" s="23"/>
      <c r="C213" s="24"/>
      <c r="D213" s="25"/>
      <c r="E213" s="25"/>
      <c r="F213" s="25"/>
    </row>
    <row r="214" ht="15.75" customHeight="1">
      <c r="A214" s="23"/>
      <c r="B214" s="23"/>
      <c r="C214" s="24"/>
      <c r="D214" s="25"/>
      <c r="E214" s="25"/>
      <c r="F214" s="25"/>
    </row>
    <row r="215" ht="15.75" customHeight="1">
      <c r="A215" s="23"/>
      <c r="B215" s="23"/>
      <c r="C215" s="24"/>
      <c r="D215" s="25"/>
      <c r="E215" s="25"/>
      <c r="F215" s="25"/>
    </row>
    <row r="216" ht="15.75" customHeight="1">
      <c r="A216" s="23"/>
      <c r="B216" s="23"/>
      <c r="C216" s="24"/>
      <c r="D216" s="25"/>
      <c r="E216" s="25"/>
      <c r="F216" s="25"/>
    </row>
    <row r="217" ht="15.75" customHeight="1">
      <c r="A217" s="23"/>
      <c r="B217" s="23"/>
      <c r="C217" s="24"/>
      <c r="D217" s="25"/>
      <c r="E217" s="25"/>
      <c r="F217" s="25"/>
    </row>
    <row r="218" ht="15.75" customHeight="1">
      <c r="A218" s="23"/>
      <c r="B218" s="23"/>
      <c r="C218" s="24"/>
      <c r="D218" s="25"/>
      <c r="E218" s="25"/>
      <c r="F218" s="25"/>
    </row>
    <row r="219" ht="15.75" customHeight="1">
      <c r="A219" s="23"/>
      <c r="B219" s="23"/>
      <c r="C219" s="24"/>
      <c r="D219" s="25"/>
      <c r="E219" s="25"/>
      <c r="F219" s="25"/>
    </row>
    <row r="220" ht="15.75" customHeight="1">
      <c r="A220" s="23"/>
      <c r="B220" s="23"/>
      <c r="C220" s="24"/>
      <c r="D220" s="25"/>
      <c r="E220" s="25"/>
      <c r="F220" s="25"/>
    </row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1">
    <mergeCell ref="A2:C2"/>
  </mergeCells>
  <printOptions/>
  <pageMargins bottom="0.75" footer="0.0" header="0.0" left="0.7" right="0.7" top="0.75"/>
  <pageSetup orientation="landscape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FF0000"/>
    <outlinePr summaryBelow="0" summaryRight="0"/>
    <pageSetUpPr/>
  </sheetPr>
  <sheetViews>
    <sheetView workbookViewId="0">
      <pane ySplit="2.0" topLeftCell="A3" activePane="bottomLeft" state="frozen"/>
      <selection activeCell="B4" sqref="B4" pane="bottomLeft"/>
    </sheetView>
  </sheetViews>
  <sheetFormatPr customHeight="1" defaultColWidth="14.43" defaultRowHeight="15.0"/>
  <cols>
    <col customWidth="1" min="1" max="1" width="6.29"/>
    <col customWidth="1" min="2" max="2" width="61.57"/>
    <col customWidth="1" min="3" max="3" width="14.43"/>
    <col customWidth="1" min="4" max="4" width="19.0"/>
    <col customWidth="1" min="5" max="5" width="18.43"/>
    <col customWidth="1" min="6" max="6" width="17.0"/>
  </cols>
  <sheetData>
    <row r="1" ht="80.25" customHeight="1">
      <c r="A1" s="28"/>
      <c r="B1" s="29"/>
      <c r="C1" s="29"/>
      <c r="D1" s="29"/>
      <c r="E1" s="29"/>
      <c r="F1" s="30" t="s">
        <v>13</v>
      </c>
      <c r="G1" s="31"/>
      <c r="H1" s="31"/>
      <c r="I1" s="31"/>
      <c r="J1" s="31"/>
      <c r="K1" s="31"/>
      <c r="L1" s="31"/>
      <c r="M1" s="31"/>
      <c r="N1" s="31"/>
      <c r="O1" s="31"/>
      <c r="P1" s="31"/>
      <c r="Q1" s="31"/>
      <c r="R1" s="31"/>
      <c r="S1" s="31"/>
      <c r="T1" s="31"/>
      <c r="U1" s="31"/>
      <c r="V1" s="31"/>
      <c r="W1" s="31"/>
      <c r="X1" s="31"/>
    </row>
    <row r="2" ht="30.0" customHeight="1">
      <c r="A2" s="32" t="s">
        <v>14</v>
      </c>
      <c r="B2" s="33"/>
      <c r="C2" s="33"/>
      <c r="D2" s="34">
        <v>43.5635</v>
      </c>
      <c r="E2" s="35"/>
      <c r="F2" s="36">
        <v>0.0</v>
      </c>
      <c r="G2" s="37"/>
      <c r="H2" s="37"/>
      <c r="I2" s="37"/>
      <c r="J2" s="37"/>
      <c r="K2" s="37"/>
      <c r="L2" s="37"/>
      <c r="M2" s="37"/>
      <c r="N2" s="37"/>
      <c r="O2" s="37"/>
      <c r="P2" s="37"/>
      <c r="Q2" s="37"/>
      <c r="R2" s="37"/>
      <c r="S2" s="37"/>
      <c r="T2" s="37"/>
      <c r="U2" s="37"/>
      <c r="V2" s="37"/>
      <c r="W2" s="37"/>
      <c r="X2" s="37"/>
      <c r="Y2" s="26"/>
      <c r="Z2" s="26"/>
    </row>
    <row r="3" ht="42.75" customHeight="1">
      <c r="A3" s="38"/>
      <c r="B3" s="39"/>
      <c r="C3" s="38" t="s">
        <v>3</v>
      </c>
      <c r="D3" s="40" t="s">
        <v>15</v>
      </c>
      <c r="E3" s="41" t="s">
        <v>16</v>
      </c>
      <c r="F3" s="42" t="s">
        <v>6</v>
      </c>
      <c r="G3" s="37"/>
      <c r="H3" s="37"/>
      <c r="I3" s="37"/>
      <c r="J3" s="37"/>
      <c r="K3" s="37"/>
      <c r="L3" s="37"/>
      <c r="M3" s="37"/>
      <c r="N3" s="37"/>
      <c r="O3" s="37"/>
      <c r="P3" s="37"/>
      <c r="Q3" s="37"/>
      <c r="R3" s="37"/>
      <c r="S3" s="37"/>
      <c r="T3" s="37"/>
      <c r="U3" s="37"/>
      <c r="V3" s="37"/>
      <c r="W3" s="37"/>
      <c r="X3" s="37"/>
      <c r="Y3" s="26"/>
      <c r="Z3" s="26"/>
    </row>
    <row r="4" ht="79.5" customHeight="1">
      <c r="A4" s="43">
        <v>1.0</v>
      </c>
      <c r="B4" s="44" t="s">
        <v>17</v>
      </c>
      <c r="C4" s="43"/>
      <c r="D4" s="43">
        <v>840.0</v>
      </c>
      <c r="E4" s="45">
        <f>D4*D2</f>
        <v>36593.34</v>
      </c>
      <c r="F4" s="43">
        <f>E4*(1-F2)</f>
        <v>36593.34</v>
      </c>
      <c r="G4" s="31"/>
      <c r="H4" s="31"/>
      <c r="I4" s="31"/>
      <c r="J4" s="31"/>
      <c r="K4" s="31"/>
      <c r="L4" s="31"/>
      <c r="M4" s="31"/>
      <c r="N4" s="31"/>
      <c r="O4" s="31"/>
      <c r="P4" s="31"/>
      <c r="Q4" s="31"/>
      <c r="R4" s="31"/>
      <c r="S4" s="31"/>
      <c r="T4" s="31"/>
      <c r="U4" s="31"/>
      <c r="V4" s="31"/>
      <c r="W4" s="31"/>
      <c r="X4" s="31"/>
    </row>
    <row r="5" ht="79.5" customHeight="1">
      <c r="A5" s="43">
        <v>2.0</v>
      </c>
      <c r="B5" s="44" t="s">
        <v>18</v>
      </c>
      <c r="C5" s="43"/>
      <c r="D5" s="43">
        <v>1120.0</v>
      </c>
      <c r="E5" s="45">
        <f>D5*D2</f>
        <v>48791.12</v>
      </c>
      <c r="F5" s="43">
        <f>E5*(1-F2)</f>
        <v>48791.12</v>
      </c>
      <c r="G5" s="31"/>
      <c r="H5" s="31"/>
      <c r="I5" s="31"/>
      <c r="J5" s="31"/>
      <c r="K5" s="31"/>
      <c r="L5" s="31"/>
      <c r="M5" s="31"/>
      <c r="N5" s="31"/>
      <c r="O5" s="31"/>
      <c r="P5" s="31"/>
      <c r="Q5" s="31"/>
      <c r="R5" s="31"/>
      <c r="S5" s="31"/>
      <c r="T5" s="31"/>
      <c r="U5" s="31"/>
      <c r="V5" s="31"/>
      <c r="W5" s="31"/>
      <c r="X5" s="31"/>
    </row>
    <row r="6" ht="79.5" customHeight="1">
      <c r="A6" s="43">
        <v>3.0</v>
      </c>
      <c r="B6" s="44" t="s">
        <v>19</v>
      </c>
      <c r="C6" s="43"/>
      <c r="D6" s="43">
        <v>1640.0</v>
      </c>
      <c r="E6" s="45">
        <f>D6*D2</f>
        <v>71444.14</v>
      </c>
      <c r="F6" s="43">
        <f>E6*(1-F2)</f>
        <v>71444.14</v>
      </c>
      <c r="G6" s="31"/>
      <c r="H6" s="31"/>
      <c r="I6" s="31"/>
      <c r="J6" s="31"/>
      <c r="K6" s="31"/>
      <c r="L6" s="31"/>
      <c r="M6" s="31"/>
      <c r="N6" s="31"/>
      <c r="O6" s="31"/>
      <c r="P6" s="31"/>
      <c r="Q6" s="31"/>
      <c r="R6" s="31"/>
      <c r="S6" s="31"/>
      <c r="T6" s="31"/>
      <c r="U6" s="31"/>
      <c r="V6" s="31"/>
      <c r="W6" s="31"/>
      <c r="X6" s="31"/>
    </row>
    <row r="7" ht="79.5" customHeight="1">
      <c r="A7" s="43">
        <v>4.0</v>
      </c>
      <c r="B7" s="44" t="s">
        <v>20</v>
      </c>
      <c r="C7" s="43"/>
      <c r="D7" s="43">
        <v>1768.0</v>
      </c>
      <c r="E7" s="45">
        <f>D7*D2</f>
        <v>77020.268</v>
      </c>
      <c r="F7" s="43">
        <f>E7*(1-F2)</f>
        <v>77020.268</v>
      </c>
      <c r="G7" s="31"/>
      <c r="H7" s="31"/>
      <c r="I7" s="31"/>
      <c r="J7" s="31"/>
      <c r="K7" s="31"/>
      <c r="L7" s="31"/>
      <c r="M7" s="31"/>
      <c r="N7" s="31"/>
      <c r="O7" s="31"/>
      <c r="P7" s="31"/>
      <c r="Q7" s="31"/>
      <c r="R7" s="31"/>
      <c r="S7" s="31"/>
      <c r="T7" s="31"/>
      <c r="U7" s="31"/>
      <c r="V7" s="31"/>
      <c r="W7" s="31"/>
      <c r="X7" s="31"/>
    </row>
    <row r="8" ht="79.5" customHeight="1">
      <c r="A8" s="43">
        <v>5.0</v>
      </c>
      <c r="B8" s="44" t="s">
        <v>21</v>
      </c>
      <c r="C8" s="43"/>
      <c r="D8" s="43">
        <v>1990.0</v>
      </c>
      <c r="E8" s="45">
        <f>D8*D2</f>
        <v>86691.365</v>
      </c>
      <c r="F8" s="43">
        <f>E8*(1-F2)</f>
        <v>86691.365</v>
      </c>
      <c r="G8" s="31"/>
      <c r="H8" s="31"/>
      <c r="I8" s="31"/>
      <c r="J8" s="31"/>
      <c r="K8" s="31"/>
      <c r="L8" s="31"/>
      <c r="M8" s="31"/>
      <c r="N8" s="31"/>
      <c r="O8" s="31"/>
      <c r="P8" s="31"/>
      <c r="Q8" s="31"/>
      <c r="R8" s="31"/>
      <c r="S8" s="31"/>
      <c r="T8" s="31"/>
      <c r="U8" s="31"/>
      <c r="V8" s="31"/>
      <c r="W8" s="31"/>
      <c r="X8" s="31"/>
    </row>
    <row r="9" ht="79.5" customHeight="1">
      <c r="A9" s="43">
        <v>6.0</v>
      </c>
      <c r="B9" s="44" t="s">
        <v>22</v>
      </c>
      <c r="C9" s="43"/>
      <c r="D9" s="43">
        <v>250.0</v>
      </c>
      <c r="E9" s="45">
        <f>D9*D2</f>
        <v>10890.875</v>
      </c>
      <c r="F9" s="43">
        <f>E9*(1-F2)</f>
        <v>10890.875</v>
      </c>
      <c r="G9" s="31"/>
      <c r="H9" s="31"/>
      <c r="I9" s="31"/>
      <c r="J9" s="31"/>
      <c r="K9" s="31"/>
      <c r="L9" s="31"/>
      <c r="M9" s="31"/>
      <c r="N9" s="31"/>
      <c r="O9" s="31"/>
      <c r="P9" s="31"/>
      <c r="Q9" s="31"/>
      <c r="R9" s="31"/>
      <c r="S9" s="31"/>
      <c r="T9" s="31"/>
      <c r="U9" s="31"/>
      <c r="V9" s="31"/>
      <c r="W9" s="31"/>
      <c r="X9" s="31"/>
    </row>
    <row r="10" ht="79.5" customHeight="1">
      <c r="A10" s="43">
        <v>7.0</v>
      </c>
      <c r="B10" s="44" t="s">
        <v>23</v>
      </c>
      <c r="C10" s="43"/>
      <c r="D10" s="43">
        <v>575.0</v>
      </c>
      <c r="E10" s="45">
        <f>D10*D2</f>
        <v>25049.0125</v>
      </c>
      <c r="F10" s="43">
        <f>E10*(1-F2)</f>
        <v>25049.0125</v>
      </c>
      <c r="G10" s="31"/>
      <c r="H10" s="31"/>
      <c r="I10" s="31"/>
      <c r="J10" s="31"/>
      <c r="K10" s="31"/>
      <c r="L10" s="31"/>
      <c r="M10" s="31"/>
      <c r="N10" s="31"/>
      <c r="O10" s="31"/>
      <c r="P10" s="31"/>
      <c r="Q10" s="31"/>
      <c r="R10" s="31"/>
      <c r="S10" s="31"/>
      <c r="T10" s="31"/>
      <c r="U10" s="31"/>
      <c r="V10" s="31"/>
      <c r="W10" s="31"/>
      <c r="X10" s="31"/>
    </row>
    <row r="11" ht="79.5" customHeight="1">
      <c r="A11" s="43">
        <v>8.0</v>
      </c>
      <c r="B11" s="44" t="s">
        <v>24</v>
      </c>
      <c r="C11" s="43"/>
      <c r="D11" s="43">
        <v>300.0</v>
      </c>
      <c r="E11" s="45">
        <f>D11*D2</f>
        <v>13069.05</v>
      </c>
      <c r="F11" s="43">
        <f>E11*(1-F2)</f>
        <v>13069.05</v>
      </c>
      <c r="G11" s="31"/>
      <c r="H11" s="31"/>
      <c r="I11" s="31"/>
      <c r="J11" s="31"/>
      <c r="K11" s="31"/>
      <c r="L11" s="31"/>
      <c r="M11" s="31"/>
      <c r="N11" s="31"/>
      <c r="O11" s="31"/>
      <c r="P11" s="31"/>
      <c r="Q11" s="31"/>
      <c r="R11" s="31"/>
      <c r="S11" s="31"/>
      <c r="T11" s="31"/>
      <c r="U11" s="31"/>
      <c r="V11" s="31"/>
      <c r="W11" s="31"/>
      <c r="X11" s="31"/>
    </row>
    <row r="12" ht="79.5" customHeight="1">
      <c r="A12" s="43">
        <v>9.0</v>
      </c>
      <c r="B12" s="44" t="s">
        <v>25</v>
      </c>
      <c r="C12" s="43"/>
      <c r="D12" s="43">
        <v>320.0</v>
      </c>
      <c r="E12" s="45">
        <f>D12*D2</f>
        <v>13940.32</v>
      </c>
      <c r="F12" s="43">
        <f>E12*(1-F2)</f>
        <v>13940.32</v>
      </c>
      <c r="G12" s="31"/>
      <c r="H12" s="31"/>
      <c r="I12" s="31"/>
      <c r="J12" s="31"/>
      <c r="K12" s="31"/>
      <c r="L12" s="31"/>
      <c r="M12" s="31"/>
      <c r="N12" s="31"/>
      <c r="O12" s="31"/>
      <c r="P12" s="31"/>
      <c r="Q12" s="31"/>
      <c r="R12" s="31"/>
      <c r="S12" s="31"/>
      <c r="T12" s="31"/>
      <c r="U12" s="31"/>
      <c r="V12" s="31"/>
      <c r="W12" s="31"/>
      <c r="X12" s="31"/>
    </row>
    <row r="13" ht="79.5" customHeight="1">
      <c r="A13" s="43">
        <v>10.0</v>
      </c>
      <c r="B13" s="44" t="s">
        <v>26</v>
      </c>
      <c r="C13" s="43"/>
      <c r="D13" s="43">
        <v>240.0</v>
      </c>
      <c r="E13" s="45">
        <f>D13*D2</f>
        <v>10455.24</v>
      </c>
      <c r="F13" s="43">
        <f>E13*(1-F2)</f>
        <v>10455.24</v>
      </c>
      <c r="G13" s="31"/>
      <c r="H13" s="31"/>
      <c r="I13" s="31"/>
      <c r="J13" s="31"/>
      <c r="K13" s="31"/>
      <c r="L13" s="31"/>
      <c r="M13" s="31"/>
      <c r="N13" s="31"/>
      <c r="O13" s="31"/>
      <c r="P13" s="31"/>
      <c r="Q13" s="31"/>
      <c r="R13" s="31"/>
      <c r="S13" s="31"/>
      <c r="T13" s="31"/>
      <c r="U13" s="31"/>
      <c r="V13" s="31"/>
      <c r="W13" s="31"/>
      <c r="X13" s="31"/>
    </row>
    <row r="14" ht="15.75" customHeight="1">
      <c r="A14" s="46"/>
      <c r="B14" s="47"/>
      <c r="C14" s="48"/>
      <c r="D14" s="48"/>
      <c r="E14" s="49"/>
      <c r="F14" s="26"/>
    </row>
    <row r="15" ht="15.75" customHeight="1">
      <c r="A15" s="46"/>
      <c r="B15" s="47"/>
      <c r="C15" s="48"/>
      <c r="D15" s="48"/>
      <c r="E15" s="49"/>
      <c r="F15" s="26"/>
    </row>
    <row r="16" ht="15.75" customHeight="1">
      <c r="A16" s="46"/>
      <c r="B16" s="47"/>
      <c r="C16" s="48"/>
      <c r="D16" s="48"/>
      <c r="E16" s="49"/>
      <c r="F16" s="26"/>
    </row>
    <row r="17" ht="15.75" customHeight="1">
      <c r="A17" s="46"/>
      <c r="B17" s="47"/>
      <c r="C17" s="48"/>
      <c r="D17" s="48"/>
      <c r="E17" s="49"/>
      <c r="F17" s="26"/>
    </row>
    <row r="18" ht="15.75" customHeight="1">
      <c r="A18" s="46"/>
      <c r="B18" s="47"/>
      <c r="C18" s="48"/>
      <c r="D18" s="48"/>
      <c r="E18" s="49"/>
      <c r="F18" s="26"/>
    </row>
    <row r="19" ht="15.75" customHeight="1">
      <c r="A19" s="46"/>
      <c r="B19" s="47"/>
      <c r="C19" s="48"/>
      <c r="D19" s="48"/>
      <c r="E19" s="49"/>
      <c r="F19" s="26"/>
    </row>
    <row r="20" ht="15.75" customHeight="1">
      <c r="A20" s="46"/>
      <c r="B20" s="47"/>
      <c r="C20" s="48"/>
      <c r="D20" s="48"/>
      <c r="E20" s="49"/>
      <c r="F20" s="26"/>
    </row>
    <row r="21" ht="15.75" customHeight="1">
      <c r="A21" s="46"/>
      <c r="B21" s="47"/>
      <c r="C21" s="48"/>
      <c r="D21" s="48"/>
      <c r="E21" s="49"/>
      <c r="F21" s="26"/>
    </row>
    <row r="22" ht="15.75" customHeight="1">
      <c r="A22" s="46"/>
      <c r="B22" s="47"/>
      <c r="C22" s="48"/>
      <c r="D22" s="48"/>
      <c r="E22" s="49"/>
      <c r="F22" s="26"/>
    </row>
    <row r="23" ht="15.75" customHeight="1">
      <c r="A23" s="46"/>
      <c r="B23" s="47"/>
      <c r="C23" s="48"/>
      <c r="D23" s="48"/>
      <c r="E23" s="49"/>
      <c r="F23" s="26"/>
    </row>
    <row r="24" ht="15.75" customHeight="1">
      <c r="A24" s="46"/>
      <c r="B24" s="47"/>
      <c r="C24" s="48"/>
      <c r="D24" s="48"/>
      <c r="E24" s="49"/>
      <c r="F24" s="26"/>
    </row>
    <row r="25" ht="15.75" customHeight="1">
      <c r="A25" s="46"/>
      <c r="B25" s="47"/>
      <c r="C25" s="48"/>
      <c r="D25" s="48"/>
      <c r="E25" s="49"/>
      <c r="F25" s="26"/>
    </row>
    <row r="26" ht="15.75" customHeight="1">
      <c r="A26" s="46"/>
      <c r="B26" s="47"/>
      <c r="C26" s="48"/>
      <c r="D26" s="48"/>
      <c r="E26" s="49"/>
      <c r="F26" s="26"/>
    </row>
    <row r="27" ht="15.75" customHeight="1">
      <c r="A27" s="46"/>
      <c r="B27" s="47"/>
      <c r="C27" s="48"/>
      <c r="D27" s="48"/>
      <c r="E27" s="49"/>
      <c r="F27" s="26"/>
    </row>
    <row r="28" ht="15.75" customHeight="1">
      <c r="A28" s="46"/>
      <c r="B28" s="47"/>
      <c r="C28" s="48"/>
      <c r="D28" s="48"/>
      <c r="E28" s="49"/>
      <c r="F28" s="26"/>
    </row>
    <row r="29" ht="15.75" customHeight="1">
      <c r="A29" s="46"/>
      <c r="B29" s="47"/>
      <c r="C29" s="48"/>
      <c r="D29" s="48"/>
      <c r="E29" s="49"/>
      <c r="F29" s="26"/>
    </row>
    <row r="30" ht="15.75" customHeight="1">
      <c r="A30" s="46"/>
      <c r="B30" s="47"/>
      <c r="C30" s="48"/>
      <c r="D30" s="48"/>
      <c r="E30" s="49"/>
      <c r="F30" s="26"/>
    </row>
    <row r="31" ht="15.75" customHeight="1">
      <c r="A31" s="46"/>
      <c r="B31" s="47"/>
      <c r="C31" s="48"/>
      <c r="D31" s="48"/>
      <c r="E31" s="49"/>
      <c r="F31" s="26"/>
    </row>
    <row r="32" ht="15.75" customHeight="1">
      <c r="A32" s="46"/>
      <c r="B32" s="47"/>
      <c r="C32" s="48"/>
      <c r="D32" s="48"/>
      <c r="E32" s="49"/>
      <c r="F32" s="26"/>
    </row>
    <row r="33" ht="15.75" customHeight="1">
      <c r="A33" s="46"/>
      <c r="B33" s="47"/>
      <c r="C33" s="48"/>
      <c r="D33" s="48"/>
      <c r="E33" s="49"/>
      <c r="F33" s="26"/>
    </row>
    <row r="34" ht="15.75" customHeight="1">
      <c r="A34" s="46"/>
      <c r="B34" s="47"/>
      <c r="C34" s="48"/>
      <c r="D34" s="48"/>
      <c r="E34" s="49"/>
      <c r="F34" s="26"/>
    </row>
    <row r="35" ht="15.75" customHeight="1">
      <c r="A35" s="46"/>
      <c r="B35" s="47"/>
      <c r="C35" s="48"/>
      <c r="D35" s="48"/>
      <c r="E35" s="49"/>
      <c r="F35" s="26"/>
    </row>
    <row r="36" ht="15.75" customHeight="1">
      <c r="A36" s="46"/>
      <c r="B36" s="47"/>
      <c r="C36" s="48"/>
      <c r="D36" s="48"/>
      <c r="E36" s="49"/>
      <c r="F36" s="26"/>
    </row>
    <row r="37" ht="15.75" customHeight="1">
      <c r="A37" s="46"/>
      <c r="B37" s="47"/>
      <c r="C37" s="48"/>
      <c r="D37" s="48"/>
      <c r="E37" s="49"/>
      <c r="F37" s="26"/>
    </row>
    <row r="38" ht="15.75" customHeight="1">
      <c r="A38" s="46"/>
      <c r="B38" s="47"/>
      <c r="C38" s="48"/>
      <c r="D38" s="48"/>
      <c r="E38" s="49"/>
      <c r="F38" s="26"/>
    </row>
    <row r="39" ht="15.75" customHeight="1">
      <c r="A39" s="46"/>
      <c r="B39" s="47"/>
      <c r="C39" s="48"/>
      <c r="D39" s="48"/>
      <c r="E39" s="49"/>
      <c r="F39" s="26"/>
    </row>
    <row r="40" ht="15.75" customHeight="1">
      <c r="A40" s="46"/>
      <c r="B40" s="47"/>
      <c r="C40" s="48"/>
      <c r="D40" s="48"/>
      <c r="E40" s="49"/>
      <c r="F40" s="26"/>
    </row>
    <row r="41" ht="15.75" customHeight="1">
      <c r="A41" s="46"/>
      <c r="B41" s="47"/>
      <c r="C41" s="48"/>
      <c r="D41" s="48"/>
      <c r="E41" s="49"/>
      <c r="F41" s="26"/>
    </row>
    <row r="42" ht="15.75" customHeight="1">
      <c r="A42" s="46"/>
      <c r="B42" s="47"/>
      <c r="C42" s="48"/>
      <c r="D42" s="48"/>
      <c r="E42" s="49"/>
      <c r="F42" s="26"/>
    </row>
    <row r="43" ht="15.75" customHeight="1">
      <c r="A43" s="46"/>
      <c r="B43" s="47"/>
      <c r="C43" s="48"/>
      <c r="D43" s="48"/>
      <c r="E43" s="49"/>
      <c r="F43" s="26"/>
    </row>
    <row r="44" ht="15.75" customHeight="1">
      <c r="A44" s="46"/>
      <c r="B44" s="47"/>
      <c r="C44" s="48"/>
      <c r="D44" s="48"/>
      <c r="E44" s="49"/>
      <c r="F44" s="26"/>
    </row>
    <row r="45" ht="15.75" customHeight="1">
      <c r="A45" s="46"/>
      <c r="B45" s="47"/>
      <c r="C45" s="48"/>
      <c r="D45" s="48"/>
      <c r="E45" s="49"/>
      <c r="F45" s="26"/>
    </row>
    <row r="46" ht="15.75" customHeight="1">
      <c r="A46" s="46"/>
      <c r="B46" s="47"/>
      <c r="C46" s="48"/>
      <c r="D46" s="48"/>
      <c r="E46" s="49"/>
      <c r="F46" s="26"/>
    </row>
    <row r="47" ht="15.75" customHeight="1">
      <c r="A47" s="46"/>
      <c r="B47" s="47"/>
      <c r="C47" s="48"/>
      <c r="D47" s="48"/>
      <c r="E47" s="49"/>
      <c r="F47" s="26"/>
    </row>
    <row r="48" ht="15.75" customHeight="1">
      <c r="A48" s="46"/>
      <c r="B48" s="47"/>
      <c r="C48" s="48"/>
      <c r="D48" s="48"/>
      <c r="E48" s="49"/>
      <c r="F48" s="26"/>
    </row>
    <row r="49" ht="15.75" customHeight="1">
      <c r="A49" s="46"/>
      <c r="B49" s="47"/>
      <c r="C49" s="48"/>
      <c r="D49" s="48"/>
      <c r="E49" s="49"/>
      <c r="F49" s="26"/>
    </row>
    <row r="50" ht="15.75" customHeight="1">
      <c r="A50" s="46"/>
      <c r="B50" s="47"/>
      <c r="C50" s="48"/>
      <c r="D50" s="48"/>
      <c r="E50" s="49"/>
      <c r="F50" s="26"/>
    </row>
    <row r="51" ht="15.75" customHeight="1">
      <c r="A51" s="46"/>
      <c r="B51" s="47"/>
      <c r="C51" s="48"/>
      <c r="D51" s="48"/>
      <c r="E51" s="49"/>
      <c r="F51" s="26"/>
    </row>
    <row r="52" ht="15.75" customHeight="1">
      <c r="A52" s="46"/>
      <c r="B52" s="47"/>
      <c r="C52" s="48"/>
      <c r="D52" s="48"/>
      <c r="E52" s="49"/>
      <c r="F52" s="26"/>
    </row>
    <row r="53" ht="15.75" customHeight="1">
      <c r="A53" s="46"/>
      <c r="B53" s="47"/>
      <c r="C53" s="48"/>
      <c r="D53" s="48"/>
      <c r="E53" s="49"/>
      <c r="F53" s="26"/>
    </row>
    <row r="54" ht="15.75" customHeight="1">
      <c r="A54" s="46"/>
      <c r="B54" s="47"/>
      <c r="C54" s="48"/>
      <c r="D54" s="48"/>
      <c r="E54" s="49"/>
      <c r="F54" s="26"/>
    </row>
    <row r="55" ht="15.75" customHeight="1">
      <c r="A55" s="46"/>
      <c r="B55" s="47"/>
      <c r="C55" s="48"/>
      <c r="D55" s="48"/>
      <c r="E55" s="49"/>
      <c r="F55" s="26"/>
    </row>
    <row r="56" ht="15.75" customHeight="1">
      <c r="A56" s="46"/>
      <c r="B56" s="47"/>
      <c r="C56" s="48"/>
      <c r="D56" s="48"/>
      <c r="E56" s="49"/>
      <c r="F56" s="26"/>
    </row>
    <row r="57" ht="15.75" customHeight="1">
      <c r="A57" s="46"/>
      <c r="B57" s="47"/>
      <c r="C57" s="48"/>
      <c r="D57" s="48"/>
      <c r="E57" s="49"/>
      <c r="F57" s="26"/>
    </row>
    <row r="58" ht="15.75" customHeight="1">
      <c r="A58" s="46"/>
      <c r="B58" s="47"/>
      <c r="C58" s="48"/>
      <c r="D58" s="48"/>
      <c r="E58" s="49"/>
      <c r="F58" s="26"/>
    </row>
    <row r="59" ht="15.75" customHeight="1">
      <c r="A59" s="46"/>
      <c r="B59" s="47"/>
      <c r="C59" s="48"/>
      <c r="D59" s="48"/>
      <c r="E59" s="49"/>
      <c r="F59" s="26"/>
    </row>
    <row r="60" ht="15.75" customHeight="1">
      <c r="A60" s="46"/>
      <c r="B60" s="47"/>
      <c r="C60" s="48"/>
      <c r="D60" s="48"/>
      <c r="E60" s="49"/>
      <c r="F60" s="26"/>
    </row>
    <row r="61" ht="15.75" customHeight="1">
      <c r="A61" s="46"/>
      <c r="B61" s="47"/>
      <c r="C61" s="48"/>
      <c r="D61" s="48"/>
      <c r="E61" s="49"/>
      <c r="F61" s="26"/>
    </row>
    <row r="62" ht="15.75" customHeight="1">
      <c r="A62" s="46"/>
      <c r="B62" s="47"/>
      <c r="C62" s="48"/>
      <c r="D62" s="48"/>
      <c r="E62" s="49"/>
      <c r="F62" s="26"/>
    </row>
    <row r="63" ht="15.75" customHeight="1">
      <c r="A63" s="46"/>
      <c r="B63" s="47"/>
      <c r="C63" s="48"/>
      <c r="D63" s="48"/>
      <c r="E63" s="49"/>
      <c r="F63" s="26"/>
    </row>
    <row r="64" ht="15.75" customHeight="1">
      <c r="A64" s="46"/>
      <c r="B64" s="47"/>
      <c r="C64" s="48"/>
      <c r="D64" s="48"/>
      <c r="E64" s="49"/>
      <c r="F64" s="26"/>
    </row>
    <row r="65" ht="15.75" customHeight="1">
      <c r="A65" s="46"/>
      <c r="B65" s="47"/>
      <c r="C65" s="48"/>
      <c r="D65" s="48"/>
      <c r="E65" s="49"/>
      <c r="F65" s="26"/>
    </row>
    <row r="66" ht="15.75" customHeight="1">
      <c r="A66" s="46"/>
      <c r="B66" s="47"/>
      <c r="C66" s="48"/>
      <c r="D66" s="48"/>
      <c r="E66" s="49"/>
      <c r="F66" s="26"/>
    </row>
    <row r="67" ht="15.75" customHeight="1">
      <c r="A67" s="46"/>
      <c r="B67" s="47"/>
      <c r="C67" s="48"/>
      <c r="D67" s="48"/>
      <c r="E67" s="49"/>
      <c r="F67" s="26"/>
    </row>
    <row r="68" ht="15.75" customHeight="1">
      <c r="A68" s="46"/>
      <c r="B68" s="47"/>
      <c r="C68" s="48"/>
      <c r="D68" s="48"/>
      <c r="E68" s="49"/>
      <c r="F68" s="26"/>
    </row>
    <row r="69" ht="15.75" customHeight="1">
      <c r="A69" s="46"/>
      <c r="B69" s="47"/>
      <c r="C69" s="48"/>
      <c r="D69" s="48"/>
      <c r="E69" s="49"/>
      <c r="F69" s="26"/>
    </row>
    <row r="70" ht="15.75" customHeight="1">
      <c r="A70" s="46"/>
      <c r="B70" s="47"/>
      <c r="C70" s="48"/>
      <c r="D70" s="48"/>
      <c r="E70" s="49"/>
      <c r="F70" s="26"/>
    </row>
    <row r="71" ht="15.75" customHeight="1">
      <c r="A71" s="46"/>
      <c r="B71" s="47"/>
      <c r="C71" s="48"/>
      <c r="D71" s="48"/>
      <c r="E71" s="49"/>
      <c r="F71" s="26"/>
    </row>
    <row r="72" ht="15.75" customHeight="1">
      <c r="A72" s="46"/>
      <c r="B72" s="47"/>
      <c r="C72" s="48"/>
      <c r="D72" s="48"/>
      <c r="E72" s="49"/>
      <c r="F72" s="26"/>
    </row>
    <row r="73" ht="15.75" customHeight="1">
      <c r="A73" s="46"/>
      <c r="B73" s="47"/>
      <c r="C73" s="48"/>
      <c r="D73" s="48"/>
      <c r="E73" s="49"/>
      <c r="F73" s="26"/>
    </row>
    <row r="74" ht="15.75" customHeight="1">
      <c r="A74" s="46"/>
      <c r="B74" s="47"/>
      <c r="C74" s="48"/>
      <c r="D74" s="48"/>
      <c r="E74" s="49"/>
      <c r="F74" s="26"/>
    </row>
    <row r="75" ht="15.75" customHeight="1">
      <c r="A75" s="46"/>
      <c r="B75" s="47"/>
      <c r="C75" s="48"/>
      <c r="D75" s="48"/>
      <c r="E75" s="49"/>
      <c r="F75" s="26"/>
    </row>
    <row r="76" ht="15.75" customHeight="1">
      <c r="A76" s="46"/>
      <c r="B76" s="47"/>
      <c r="C76" s="48"/>
      <c r="D76" s="48"/>
      <c r="E76" s="49"/>
      <c r="F76" s="26"/>
    </row>
    <row r="77" ht="15.75" customHeight="1">
      <c r="A77" s="46"/>
      <c r="B77" s="47"/>
      <c r="C77" s="48"/>
      <c r="D77" s="48"/>
      <c r="E77" s="49"/>
      <c r="F77" s="26"/>
    </row>
    <row r="78" ht="15.75" customHeight="1">
      <c r="A78" s="46"/>
      <c r="B78" s="47"/>
      <c r="C78" s="48"/>
      <c r="D78" s="48"/>
      <c r="E78" s="49"/>
      <c r="F78" s="26"/>
    </row>
    <row r="79" ht="15.75" customHeight="1">
      <c r="A79" s="46"/>
      <c r="B79" s="47"/>
      <c r="C79" s="48"/>
      <c r="D79" s="48"/>
      <c r="E79" s="49"/>
      <c r="F79" s="26"/>
    </row>
    <row r="80" ht="15.75" customHeight="1">
      <c r="A80" s="46"/>
      <c r="B80" s="47"/>
      <c r="C80" s="48"/>
      <c r="D80" s="48"/>
      <c r="E80" s="49"/>
      <c r="F80" s="26"/>
    </row>
    <row r="81" ht="15.75" customHeight="1">
      <c r="A81" s="46"/>
      <c r="B81" s="47"/>
      <c r="C81" s="48"/>
      <c r="D81" s="48"/>
      <c r="E81" s="49"/>
      <c r="F81" s="26"/>
    </row>
    <row r="82" ht="15.75" customHeight="1">
      <c r="A82" s="46"/>
      <c r="B82" s="47"/>
      <c r="C82" s="48"/>
      <c r="D82" s="48"/>
      <c r="E82" s="49"/>
      <c r="F82" s="26"/>
    </row>
    <row r="83" ht="15.75" customHeight="1">
      <c r="A83" s="46"/>
      <c r="B83" s="47"/>
      <c r="C83" s="48"/>
      <c r="D83" s="48"/>
      <c r="E83" s="49"/>
      <c r="F83" s="26"/>
    </row>
    <row r="84" ht="15.75" customHeight="1">
      <c r="A84" s="46"/>
      <c r="B84" s="47"/>
      <c r="C84" s="48"/>
      <c r="D84" s="48"/>
      <c r="E84" s="49"/>
      <c r="F84" s="26"/>
    </row>
    <row r="85" ht="15.75" customHeight="1">
      <c r="A85" s="46"/>
      <c r="B85" s="47"/>
      <c r="C85" s="48"/>
      <c r="D85" s="48"/>
      <c r="E85" s="49"/>
      <c r="F85" s="26"/>
    </row>
    <row r="86" ht="15.75" customHeight="1">
      <c r="A86" s="46"/>
      <c r="B86" s="47"/>
      <c r="C86" s="48"/>
      <c r="D86" s="48"/>
      <c r="E86" s="49"/>
      <c r="F86" s="26"/>
    </row>
    <row r="87" ht="15.75" customHeight="1">
      <c r="A87" s="46"/>
      <c r="B87" s="47"/>
      <c r="C87" s="48"/>
      <c r="D87" s="48"/>
      <c r="E87" s="49"/>
      <c r="F87" s="26"/>
    </row>
    <row r="88" ht="15.75" customHeight="1">
      <c r="A88" s="46"/>
      <c r="B88" s="47"/>
      <c r="C88" s="48"/>
      <c r="D88" s="48"/>
      <c r="E88" s="49"/>
      <c r="F88" s="26"/>
    </row>
    <row r="89" ht="15.75" customHeight="1">
      <c r="A89" s="46"/>
      <c r="B89" s="47"/>
      <c r="C89" s="48"/>
      <c r="D89" s="48"/>
      <c r="E89" s="49"/>
      <c r="F89" s="26"/>
    </row>
    <row r="90" ht="15.75" customHeight="1">
      <c r="A90" s="46"/>
      <c r="B90" s="47"/>
      <c r="C90" s="48"/>
      <c r="D90" s="48"/>
      <c r="E90" s="49"/>
      <c r="F90" s="26"/>
    </row>
    <row r="91" ht="15.75" customHeight="1">
      <c r="A91" s="46"/>
      <c r="B91" s="47"/>
      <c r="C91" s="48"/>
      <c r="D91" s="48"/>
      <c r="E91" s="49"/>
      <c r="F91" s="26"/>
    </row>
    <row r="92" ht="15.75" customHeight="1">
      <c r="A92" s="46"/>
      <c r="B92" s="47"/>
      <c r="C92" s="48"/>
      <c r="D92" s="48"/>
      <c r="E92" s="49"/>
      <c r="F92" s="26"/>
    </row>
    <row r="93" ht="15.75" customHeight="1">
      <c r="A93" s="46"/>
      <c r="B93" s="47"/>
      <c r="C93" s="48"/>
      <c r="D93" s="48"/>
      <c r="E93" s="49"/>
      <c r="F93" s="26"/>
    </row>
    <row r="94" ht="15.75" customHeight="1">
      <c r="A94" s="46"/>
      <c r="B94" s="47"/>
      <c r="C94" s="48"/>
      <c r="D94" s="48"/>
      <c r="E94" s="49"/>
      <c r="F94" s="26"/>
    </row>
    <row r="95" ht="15.75" customHeight="1">
      <c r="A95" s="46"/>
      <c r="B95" s="47"/>
      <c r="C95" s="48"/>
      <c r="D95" s="48"/>
      <c r="E95" s="49"/>
      <c r="F95" s="26"/>
    </row>
    <row r="96" ht="15.75" customHeight="1">
      <c r="A96" s="46"/>
      <c r="B96" s="47"/>
      <c r="C96" s="48"/>
      <c r="D96" s="48"/>
      <c r="E96" s="49"/>
      <c r="F96" s="26"/>
    </row>
    <row r="97" ht="15.75" customHeight="1">
      <c r="A97" s="46"/>
      <c r="B97" s="47"/>
      <c r="C97" s="48"/>
      <c r="D97" s="48"/>
      <c r="E97" s="49"/>
      <c r="F97" s="26"/>
    </row>
    <row r="98" ht="15.75" customHeight="1">
      <c r="A98" s="46"/>
      <c r="B98" s="47"/>
      <c r="C98" s="48"/>
      <c r="D98" s="48"/>
      <c r="E98" s="49"/>
      <c r="F98" s="26"/>
    </row>
    <row r="99" ht="15.75" customHeight="1">
      <c r="A99" s="46"/>
      <c r="B99" s="47"/>
      <c r="C99" s="48"/>
      <c r="D99" s="48"/>
      <c r="E99" s="49"/>
      <c r="F99" s="26"/>
    </row>
    <row r="100" ht="15.75" customHeight="1">
      <c r="A100" s="46"/>
      <c r="B100" s="47"/>
      <c r="C100" s="48"/>
      <c r="D100" s="48"/>
      <c r="E100" s="49"/>
      <c r="F100" s="26"/>
    </row>
    <row r="101" ht="15.75" customHeight="1">
      <c r="A101" s="46"/>
      <c r="B101" s="47"/>
      <c r="C101" s="48"/>
      <c r="D101" s="48"/>
      <c r="E101" s="49"/>
      <c r="F101" s="26"/>
    </row>
    <row r="102" ht="15.75" customHeight="1">
      <c r="A102" s="46"/>
      <c r="B102" s="47"/>
      <c r="C102" s="48"/>
      <c r="D102" s="48"/>
      <c r="E102" s="49"/>
      <c r="F102" s="26"/>
    </row>
    <row r="103" ht="15.75" customHeight="1">
      <c r="A103" s="46"/>
      <c r="B103" s="47"/>
      <c r="C103" s="48"/>
      <c r="D103" s="48"/>
      <c r="E103" s="49"/>
      <c r="F103" s="26"/>
    </row>
    <row r="104" ht="15.75" customHeight="1">
      <c r="A104" s="46"/>
      <c r="B104" s="47"/>
      <c r="C104" s="48"/>
      <c r="D104" s="48"/>
      <c r="E104" s="49"/>
      <c r="F104" s="26"/>
    </row>
    <row r="105" ht="15.75" customHeight="1">
      <c r="A105" s="46"/>
      <c r="B105" s="47"/>
      <c r="C105" s="48"/>
      <c r="D105" s="48"/>
      <c r="E105" s="49"/>
      <c r="F105" s="26"/>
    </row>
    <row r="106" ht="15.75" customHeight="1">
      <c r="A106" s="46"/>
      <c r="B106" s="47"/>
      <c r="C106" s="48"/>
      <c r="D106" s="48"/>
      <c r="E106" s="49"/>
      <c r="F106" s="26"/>
    </row>
    <row r="107" ht="15.75" customHeight="1">
      <c r="A107" s="46"/>
      <c r="B107" s="47"/>
      <c r="C107" s="48"/>
      <c r="D107" s="48"/>
      <c r="E107" s="49"/>
      <c r="F107" s="26"/>
    </row>
    <row r="108" ht="15.75" customHeight="1">
      <c r="A108" s="46"/>
      <c r="B108" s="47"/>
      <c r="C108" s="48"/>
      <c r="D108" s="48"/>
      <c r="E108" s="49"/>
      <c r="F108" s="26"/>
    </row>
    <row r="109" ht="15.75" customHeight="1">
      <c r="A109" s="46"/>
      <c r="B109" s="47"/>
      <c r="C109" s="48"/>
      <c r="D109" s="48"/>
      <c r="E109" s="49"/>
      <c r="F109" s="26"/>
    </row>
    <row r="110" ht="15.75" customHeight="1">
      <c r="A110" s="46"/>
      <c r="B110" s="47"/>
      <c r="C110" s="48"/>
      <c r="D110" s="48"/>
      <c r="E110" s="49"/>
      <c r="F110" s="26"/>
    </row>
    <row r="111" ht="15.75" customHeight="1">
      <c r="A111" s="46"/>
      <c r="B111" s="47"/>
      <c r="C111" s="48"/>
      <c r="D111" s="48"/>
      <c r="E111" s="49"/>
      <c r="F111" s="26"/>
    </row>
    <row r="112" ht="15.75" customHeight="1">
      <c r="A112" s="46"/>
      <c r="B112" s="47"/>
      <c r="C112" s="48"/>
      <c r="D112" s="48"/>
      <c r="E112" s="49"/>
      <c r="F112" s="26"/>
    </row>
    <row r="113" ht="15.75" customHeight="1">
      <c r="A113" s="46"/>
      <c r="B113" s="47"/>
      <c r="C113" s="48"/>
      <c r="D113" s="48"/>
      <c r="E113" s="49"/>
      <c r="F113" s="26"/>
    </row>
    <row r="114" ht="15.75" customHeight="1">
      <c r="A114" s="46"/>
      <c r="B114" s="47"/>
      <c r="C114" s="48"/>
      <c r="D114" s="48"/>
      <c r="E114" s="49"/>
      <c r="F114" s="26"/>
    </row>
    <row r="115" ht="15.75" customHeight="1">
      <c r="A115" s="46"/>
      <c r="B115" s="47"/>
      <c r="C115" s="48"/>
      <c r="D115" s="48"/>
      <c r="E115" s="49"/>
      <c r="F115" s="26"/>
    </row>
    <row r="116" ht="15.75" customHeight="1">
      <c r="A116" s="46"/>
      <c r="B116" s="47"/>
      <c r="C116" s="48"/>
      <c r="D116" s="48"/>
      <c r="E116" s="49"/>
      <c r="F116" s="26"/>
    </row>
    <row r="117" ht="15.75" customHeight="1">
      <c r="A117" s="46"/>
      <c r="B117" s="47"/>
      <c r="C117" s="48"/>
      <c r="D117" s="48"/>
      <c r="E117" s="49"/>
      <c r="F117" s="26"/>
    </row>
    <row r="118" ht="15.75" customHeight="1">
      <c r="A118" s="46"/>
      <c r="B118" s="47"/>
      <c r="C118" s="48"/>
      <c r="D118" s="48"/>
      <c r="E118" s="49"/>
      <c r="F118" s="26"/>
    </row>
    <row r="119" ht="15.75" customHeight="1">
      <c r="A119" s="46"/>
      <c r="B119" s="47"/>
      <c r="C119" s="48"/>
      <c r="D119" s="48"/>
      <c r="E119" s="49"/>
      <c r="F119" s="26"/>
    </row>
    <row r="120" ht="15.75" customHeight="1">
      <c r="A120" s="46"/>
      <c r="B120" s="47"/>
      <c r="C120" s="48"/>
      <c r="D120" s="48"/>
      <c r="E120" s="49"/>
      <c r="F120" s="26"/>
    </row>
    <row r="121" ht="15.75" customHeight="1">
      <c r="A121" s="46"/>
      <c r="B121" s="47"/>
      <c r="C121" s="48"/>
      <c r="D121" s="48"/>
      <c r="E121" s="49"/>
      <c r="F121" s="26"/>
    </row>
    <row r="122" ht="15.75" customHeight="1">
      <c r="A122" s="46"/>
      <c r="B122" s="47"/>
      <c r="C122" s="48"/>
      <c r="D122" s="48"/>
      <c r="E122" s="49"/>
      <c r="F122" s="26"/>
    </row>
    <row r="123" ht="15.75" customHeight="1">
      <c r="A123" s="46"/>
      <c r="B123" s="47"/>
      <c r="C123" s="48"/>
      <c r="D123" s="48"/>
      <c r="E123" s="49"/>
      <c r="F123" s="26"/>
    </row>
    <row r="124" ht="15.75" customHeight="1">
      <c r="A124" s="46"/>
      <c r="B124" s="47"/>
      <c r="C124" s="48"/>
      <c r="D124" s="48"/>
      <c r="E124" s="49"/>
      <c r="F124" s="26"/>
    </row>
    <row r="125" ht="15.75" customHeight="1">
      <c r="A125" s="46"/>
      <c r="B125" s="47"/>
      <c r="C125" s="48"/>
      <c r="D125" s="48"/>
      <c r="E125" s="49"/>
      <c r="F125" s="26"/>
    </row>
    <row r="126" ht="15.75" customHeight="1">
      <c r="A126" s="46"/>
      <c r="B126" s="47"/>
      <c r="C126" s="48"/>
      <c r="D126" s="48"/>
      <c r="E126" s="49"/>
      <c r="F126" s="26"/>
    </row>
    <row r="127" ht="15.75" customHeight="1">
      <c r="A127" s="46"/>
      <c r="B127" s="47"/>
      <c r="C127" s="48"/>
      <c r="D127" s="48"/>
      <c r="E127" s="49"/>
      <c r="F127" s="26"/>
    </row>
    <row r="128" ht="15.75" customHeight="1">
      <c r="A128" s="46"/>
      <c r="B128" s="47"/>
      <c r="C128" s="48"/>
      <c r="D128" s="48"/>
      <c r="E128" s="49"/>
      <c r="F128" s="26"/>
    </row>
    <row r="129" ht="15.75" customHeight="1">
      <c r="A129" s="46"/>
      <c r="B129" s="47"/>
      <c r="C129" s="48"/>
      <c r="D129" s="48"/>
      <c r="E129" s="49"/>
      <c r="F129" s="26"/>
    </row>
    <row r="130" ht="15.75" customHeight="1">
      <c r="A130" s="46"/>
      <c r="B130" s="47"/>
      <c r="C130" s="48"/>
      <c r="D130" s="48"/>
      <c r="E130" s="49"/>
      <c r="F130" s="26"/>
    </row>
    <row r="131" ht="15.75" customHeight="1">
      <c r="A131" s="46"/>
      <c r="B131" s="47"/>
      <c r="C131" s="48"/>
      <c r="D131" s="48"/>
      <c r="E131" s="49"/>
      <c r="F131" s="26"/>
    </row>
    <row r="132" ht="15.75" customHeight="1">
      <c r="A132" s="46"/>
      <c r="B132" s="47"/>
      <c r="C132" s="48"/>
      <c r="D132" s="48"/>
      <c r="E132" s="49"/>
      <c r="F132" s="26"/>
    </row>
    <row r="133" ht="15.75" customHeight="1">
      <c r="A133" s="46"/>
      <c r="B133" s="47"/>
      <c r="C133" s="48"/>
      <c r="D133" s="48"/>
      <c r="E133" s="49"/>
      <c r="F133" s="26"/>
    </row>
    <row r="134" ht="15.75" customHeight="1">
      <c r="A134" s="46"/>
      <c r="B134" s="47"/>
      <c r="C134" s="48"/>
      <c r="D134" s="48"/>
      <c r="E134" s="49"/>
      <c r="F134" s="26"/>
    </row>
    <row r="135" ht="15.75" customHeight="1">
      <c r="A135" s="46"/>
      <c r="B135" s="47"/>
      <c r="C135" s="48"/>
      <c r="D135" s="48"/>
      <c r="E135" s="49"/>
      <c r="F135" s="26"/>
    </row>
    <row r="136" ht="15.75" customHeight="1">
      <c r="A136" s="46"/>
      <c r="B136" s="47"/>
      <c r="C136" s="48"/>
      <c r="D136" s="48"/>
      <c r="E136" s="49"/>
      <c r="F136" s="26"/>
    </row>
    <row r="137" ht="15.75" customHeight="1">
      <c r="A137" s="46"/>
      <c r="B137" s="47"/>
      <c r="C137" s="48"/>
      <c r="D137" s="48"/>
      <c r="E137" s="49"/>
      <c r="F137" s="26"/>
    </row>
    <row r="138" ht="15.75" customHeight="1">
      <c r="A138" s="46"/>
      <c r="B138" s="47"/>
      <c r="C138" s="48"/>
      <c r="D138" s="48"/>
      <c r="E138" s="49"/>
      <c r="F138" s="26"/>
    </row>
    <row r="139" ht="15.75" customHeight="1">
      <c r="A139" s="46"/>
      <c r="B139" s="47"/>
      <c r="C139" s="48"/>
      <c r="D139" s="48"/>
      <c r="E139" s="49"/>
      <c r="F139" s="26"/>
    </row>
    <row r="140" ht="15.75" customHeight="1">
      <c r="A140" s="46"/>
      <c r="B140" s="47"/>
      <c r="C140" s="48"/>
      <c r="D140" s="48"/>
      <c r="E140" s="49"/>
      <c r="F140" s="26"/>
    </row>
    <row r="141" ht="15.75" customHeight="1">
      <c r="A141" s="46"/>
      <c r="B141" s="47"/>
      <c r="C141" s="48"/>
      <c r="D141" s="48"/>
      <c r="E141" s="49"/>
      <c r="F141" s="26"/>
    </row>
    <row r="142" ht="15.75" customHeight="1">
      <c r="A142" s="46"/>
      <c r="B142" s="47"/>
      <c r="C142" s="48"/>
      <c r="D142" s="48"/>
      <c r="E142" s="49"/>
      <c r="F142" s="26"/>
    </row>
    <row r="143" ht="15.75" customHeight="1">
      <c r="A143" s="46"/>
      <c r="B143" s="47"/>
      <c r="C143" s="48"/>
      <c r="D143" s="48"/>
      <c r="E143" s="49"/>
      <c r="F143" s="26"/>
    </row>
    <row r="144" ht="15.75" customHeight="1">
      <c r="A144" s="46"/>
      <c r="B144" s="47"/>
      <c r="C144" s="48"/>
      <c r="D144" s="48"/>
      <c r="E144" s="49"/>
      <c r="F144" s="26"/>
    </row>
    <row r="145" ht="15.75" customHeight="1">
      <c r="A145" s="46"/>
      <c r="B145" s="47"/>
      <c r="C145" s="48"/>
      <c r="D145" s="48"/>
      <c r="E145" s="49"/>
      <c r="F145" s="26"/>
    </row>
    <row r="146" ht="15.75" customHeight="1">
      <c r="A146" s="46"/>
      <c r="B146" s="47"/>
      <c r="C146" s="48"/>
      <c r="D146" s="48"/>
      <c r="E146" s="49"/>
      <c r="F146" s="26"/>
    </row>
    <row r="147" ht="15.75" customHeight="1">
      <c r="A147" s="46"/>
      <c r="B147" s="47"/>
      <c r="C147" s="48"/>
      <c r="D147" s="48"/>
      <c r="E147" s="49"/>
      <c r="F147" s="26"/>
    </row>
    <row r="148" ht="15.75" customHeight="1">
      <c r="A148" s="46"/>
      <c r="B148" s="47"/>
      <c r="C148" s="48"/>
      <c r="D148" s="48"/>
      <c r="E148" s="49"/>
      <c r="F148" s="26"/>
    </row>
    <row r="149" ht="15.75" customHeight="1">
      <c r="A149" s="46"/>
      <c r="B149" s="47"/>
      <c r="C149" s="48"/>
      <c r="D149" s="48"/>
      <c r="E149" s="49"/>
      <c r="F149" s="26"/>
    </row>
    <row r="150" ht="15.75" customHeight="1">
      <c r="A150" s="46"/>
      <c r="B150" s="47"/>
      <c r="C150" s="48"/>
      <c r="D150" s="48"/>
      <c r="E150" s="49"/>
      <c r="F150" s="26"/>
    </row>
    <row r="151" ht="15.75" customHeight="1">
      <c r="A151" s="46"/>
      <c r="B151" s="47"/>
      <c r="C151" s="48"/>
      <c r="D151" s="48"/>
      <c r="E151" s="49"/>
      <c r="F151" s="26"/>
    </row>
    <row r="152" ht="15.75" customHeight="1">
      <c r="A152" s="46"/>
      <c r="B152" s="47"/>
      <c r="C152" s="48"/>
      <c r="D152" s="48"/>
      <c r="E152" s="49"/>
      <c r="F152" s="26"/>
    </row>
    <row r="153" ht="15.75" customHeight="1">
      <c r="A153" s="46"/>
      <c r="B153" s="47"/>
      <c r="C153" s="48"/>
      <c r="D153" s="48"/>
      <c r="E153" s="49"/>
      <c r="F153" s="26"/>
    </row>
    <row r="154" ht="15.75" customHeight="1">
      <c r="A154" s="46"/>
      <c r="B154" s="47"/>
      <c r="C154" s="48"/>
      <c r="D154" s="48"/>
      <c r="E154" s="49"/>
      <c r="F154" s="26"/>
    </row>
    <row r="155" ht="15.75" customHeight="1">
      <c r="A155" s="46"/>
      <c r="B155" s="47"/>
      <c r="C155" s="48"/>
      <c r="D155" s="48"/>
      <c r="E155" s="49"/>
      <c r="F155" s="26"/>
    </row>
    <row r="156" ht="15.75" customHeight="1">
      <c r="A156" s="46"/>
      <c r="B156" s="47"/>
      <c r="C156" s="48"/>
      <c r="D156" s="48"/>
      <c r="E156" s="49"/>
      <c r="F156" s="26"/>
    </row>
    <row r="157" ht="15.75" customHeight="1">
      <c r="A157" s="46"/>
      <c r="B157" s="47"/>
      <c r="C157" s="48"/>
      <c r="D157" s="48"/>
      <c r="E157" s="49"/>
      <c r="F157" s="26"/>
    </row>
    <row r="158" ht="15.75" customHeight="1">
      <c r="A158" s="46"/>
      <c r="B158" s="47"/>
      <c r="C158" s="48"/>
      <c r="D158" s="48"/>
      <c r="E158" s="49"/>
      <c r="F158" s="26"/>
    </row>
    <row r="159" ht="15.75" customHeight="1">
      <c r="A159" s="46"/>
      <c r="B159" s="47"/>
      <c r="C159" s="48"/>
      <c r="D159" s="48"/>
      <c r="E159" s="49"/>
      <c r="F159" s="26"/>
    </row>
    <row r="160" ht="15.75" customHeight="1">
      <c r="A160" s="46"/>
      <c r="B160" s="47"/>
      <c r="C160" s="48"/>
      <c r="D160" s="48"/>
      <c r="E160" s="49"/>
      <c r="F160" s="26"/>
    </row>
    <row r="161" ht="15.75" customHeight="1">
      <c r="A161" s="46"/>
      <c r="B161" s="47"/>
      <c r="C161" s="48"/>
      <c r="D161" s="48"/>
      <c r="E161" s="49"/>
      <c r="F161" s="26"/>
    </row>
    <row r="162" ht="15.75" customHeight="1">
      <c r="A162" s="46"/>
      <c r="B162" s="47"/>
      <c r="C162" s="48"/>
      <c r="D162" s="48"/>
      <c r="E162" s="49"/>
      <c r="F162" s="26"/>
    </row>
    <row r="163" ht="15.75" customHeight="1">
      <c r="A163" s="46"/>
      <c r="B163" s="47"/>
      <c r="C163" s="48"/>
      <c r="D163" s="48"/>
      <c r="E163" s="49"/>
      <c r="F163" s="26"/>
    </row>
    <row r="164" ht="15.75" customHeight="1">
      <c r="A164" s="46"/>
      <c r="B164" s="47"/>
      <c r="C164" s="48"/>
      <c r="D164" s="48"/>
      <c r="E164" s="49"/>
      <c r="F164" s="26"/>
    </row>
    <row r="165" ht="15.75" customHeight="1">
      <c r="A165" s="46"/>
      <c r="B165" s="47"/>
      <c r="C165" s="48"/>
      <c r="D165" s="48"/>
      <c r="E165" s="49"/>
      <c r="F165" s="26"/>
    </row>
    <row r="166" ht="15.75" customHeight="1">
      <c r="A166" s="46"/>
      <c r="B166" s="47"/>
      <c r="C166" s="48"/>
      <c r="D166" s="48"/>
      <c r="E166" s="49"/>
      <c r="F166" s="26"/>
    </row>
    <row r="167" ht="15.75" customHeight="1">
      <c r="A167" s="46"/>
      <c r="B167" s="47"/>
      <c r="C167" s="48"/>
      <c r="D167" s="48"/>
      <c r="E167" s="49"/>
      <c r="F167" s="26"/>
    </row>
    <row r="168" ht="15.75" customHeight="1">
      <c r="A168" s="46"/>
      <c r="B168" s="47"/>
      <c r="C168" s="48"/>
      <c r="D168" s="48"/>
      <c r="E168" s="49"/>
      <c r="F168" s="26"/>
    </row>
    <row r="169" ht="15.75" customHeight="1">
      <c r="A169" s="46"/>
      <c r="B169" s="47"/>
      <c r="C169" s="48"/>
      <c r="D169" s="48"/>
      <c r="E169" s="49"/>
      <c r="F169" s="26"/>
    </row>
    <row r="170" ht="15.75" customHeight="1">
      <c r="A170" s="46"/>
      <c r="B170" s="47"/>
      <c r="C170" s="48"/>
      <c r="D170" s="48"/>
      <c r="E170" s="49"/>
      <c r="F170" s="26"/>
    </row>
    <row r="171" ht="15.75" customHeight="1">
      <c r="A171" s="46"/>
      <c r="B171" s="47"/>
      <c r="C171" s="48"/>
      <c r="D171" s="48"/>
      <c r="E171" s="49"/>
      <c r="F171" s="26"/>
    </row>
    <row r="172" ht="15.75" customHeight="1">
      <c r="A172" s="46"/>
      <c r="B172" s="47"/>
      <c r="C172" s="48"/>
      <c r="D172" s="48"/>
      <c r="E172" s="49"/>
      <c r="F172" s="26"/>
    </row>
    <row r="173" ht="15.75" customHeight="1">
      <c r="A173" s="46"/>
      <c r="B173" s="47"/>
      <c r="C173" s="48"/>
      <c r="D173" s="48"/>
      <c r="E173" s="49"/>
      <c r="F173" s="26"/>
    </row>
    <row r="174" ht="15.75" customHeight="1">
      <c r="A174" s="46"/>
      <c r="B174" s="47"/>
      <c r="C174" s="48"/>
      <c r="D174" s="48"/>
      <c r="E174" s="49"/>
      <c r="F174" s="26"/>
    </row>
    <row r="175" ht="15.75" customHeight="1">
      <c r="A175" s="46"/>
      <c r="B175" s="47"/>
      <c r="C175" s="48"/>
      <c r="D175" s="48"/>
      <c r="E175" s="49"/>
      <c r="F175" s="26"/>
    </row>
    <row r="176" ht="15.75" customHeight="1">
      <c r="A176" s="46"/>
      <c r="B176" s="47"/>
      <c r="C176" s="48"/>
      <c r="D176" s="48"/>
      <c r="E176" s="49"/>
      <c r="F176" s="26"/>
    </row>
    <row r="177" ht="15.75" customHeight="1">
      <c r="A177" s="46"/>
      <c r="B177" s="47"/>
      <c r="C177" s="48"/>
      <c r="D177" s="48"/>
      <c r="E177" s="49"/>
      <c r="F177" s="26"/>
    </row>
    <row r="178" ht="15.75" customHeight="1">
      <c r="A178" s="46"/>
      <c r="B178" s="47"/>
      <c r="C178" s="48"/>
      <c r="D178" s="48"/>
      <c r="E178" s="49"/>
      <c r="F178" s="26"/>
    </row>
    <row r="179" ht="15.75" customHeight="1">
      <c r="A179" s="46"/>
      <c r="B179" s="47"/>
      <c r="C179" s="48"/>
      <c r="D179" s="48"/>
      <c r="E179" s="49"/>
      <c r="F179" s="26"/>
    </row>
    <row r="180" ht="15.75" customHeight="1">
      <c r="A180" s="46"/>
      <c r="B180" s="47"/>
      <c r="C180" s="48"/>
      <c r="D180" s="48"/>
      <c r="E180" s="49"/>
      <c r="F180" s="26"/>
    </row>
    <row r="181" ht="15.75" customHeight="1">
      <c r="A181" s="46"/>
      <c r="B181" s="47"/>
      <c r="C181" s="48"/>
      <c r="D181" s="48"/>
      <c r="E181" s="49"/>
      <c r="F181" s="26"/>
    </row>
    <row r="182" ht="15.75" customHeight="1">
      <c r="A182" s="46"/>
      <c r="B182" s="47"/>
      <c r="C182" s="48"/>
      <c r="D182" s="48"/>
      <c r="E182" s="49"/>
      <c r="F182" s="26"/>
    </row>
    <row r="183" ht="15.75" customHeight="1">
      <c r="A183" s="46"/>
      <c r="B183" s="47"/>
      <c r="C183" s="48"/>
      <c r="D183" s="48"/>
      <c r="E183" s="49"/>
      <c r="F183" s="26"/>
    </row>
    <row r="184" ht="15.75" customHeight="1">
      <c r="A184" s="46"/>
      <c r="B184" s="47"/>
      <c r="C184" s="48"/>
      <c r="D184" s="48"/>
      <c r="E184" s="49"/>
      <c r="F184" s="26"/>
    </row>
    <row r="185" ht="15.75" customHeight="1">
      <c r="A185" s="46"/>
      <c r="B185" s="47"/>
      <c r="C185" s="48"/>
      <c r="D185" s="48"/>
      <c r="E185" s="49"/>
      <c r="F185" s="26"/>
    </row>
    <row r="186" ht="15.75" customHeight="1">
      <c r="A186" s="46"/>
      <c r="B186" s="47"/>
      <c r="C186" s="48"/>
      <c r="D186" s="48"/>
      <c r="E186" s="49"/>
      <c r="F186" s="26"/>
    </row>
    <row r="187" ht="15.75" customHeight="1">
      <c r="A187" s="46"/>
      <c r="B187" s="47"/>
      <c r="C187" s="48"/>
      <c r="D187" s="48"/>
      <c r="E187" s="49"/>
      <c r="F187" s="26"/>
    </row>
    <row r="188" ht="15.75" customHeight="1">
      <c r="A188" s="46"/>
      <c r="B188" s="47"/>
      <c r="C188" s="48"/>
      <c r="D188" s="48"/>
      <c r="E188" s="49"/>
      <c r="F188" s="26"/>
    </row>
    <row r="189" ht="15.75" customHeight="1">
      <c r="A189" s="46"/>
      <c r="B189" s="47"/>
      <c r="C189" s="48"/>
      <c r="D189" s="48"/>
      <c r="E189" s="49"/>
      <c r="F189" s="26"/>
    </row>
    <row r="190" ht="15.75" customHeight="1">
      <c r="A190" s="46"/>
      <c r="B190" s="47"/>
      <c r="C190" s="48"/>
      <c r="D190" s="48"/>
      <c r="E190" s="49"/>
      <c r="F190" s="26"/>
    </row>
    <row r="191" ht="15.75" customHeight="1">
      <c r="A191" s="46"/>
      <c r="B191" s="47"/>
      <c r="C191" s="48"/>
      <c r="D191" s="48"/>
      <c r="E191" s="49"/>
      <c r="F191" s="26"/>
    </row>
    <row r="192" ht="15.75" customHeight="1">
      <c r="A192" s="46"/>
      <c r="B192" s="47"/>
      <c r="C192" s="48"/>
      <c r="D192" s="48"/>
      <c r="E192" s="49"/>
      <c r="F192" s="26"/>
    </row>
    <row r="193" ht="15.75" customHeight="1">
      <c r="A193" s="46"/>
      <c r="B193" s="47"/>
      <c r="C193" s="48"/>
      <c r="D193" s="48"/>
      <c r="E193" s="49"/>
      <c r="F193" s="26"/>
    </row>
    <row r="194" ht="15.75" customHeight="1">
      <c r="A194" s="46"/>
      <c r="B194" s="47"/>
      <c r="C194" s="48"/>
      <c r="D194" s="48"/>
      <c r="E194" s="49"/>
      <c r="F194" s="26"/>
    </row>
    <row r="195" ht="15.75" customHeight="1">
      <c r="A195" s="46"/>
      <c r="B195" s="47"/>
      <c r="C195" s="48"/>
      <c r="D195" s="48"/>
      <c r="E195" s="49"/>
      <c r="F195" s="26"/>
    </row>
    <row r="196" ht="15.75" customHeight="1">
      <c r="A196" s="46"/>
      <c r="B196" s="47"/>
      <c r="C196" s="48"/>
      <c r="D196" s="48"/>
      <c r="E196" s="49"/>
      <c r="F196" s="26"/>
    </row>
    <row r="197" ht="15.75" customHeight="1">
      <c r="A197" s="46"/>
      <c r="B197" s="47"/>
      <c r="C197" s="48"/>
      <c r="D197" s="48"/>
      <c r="E197" s="49"/>
      <c r="F197" s="26"/>
    </row>
    <row r="198" ht="15.75" customHeight="1">
      <c r="A198" s="46"/>
      <c r="B198" s="47"/>
      <c r="C198" s="48"/>
      <c r="D198" s="48"/>
      <c r="E198" s="49"/>
      <c r="F198" s="26"/>
    </row>
    <row r="199" ht="15.75" customHeight="1">
      <c r="A199" s="46"/>
      <c r="B199" s="47"/>
      <c r="C199" s="48"/>
      <c r="D199" s="48"/>
      <c r="E199" s="49"/>
      <c r="F199" s="26"/>
    </row>
    <row r="200" ht="15.75" customHeight="1">
      <c r="A200" s="46"/>
      <c r="B200" s="47"/>
      <c r="C200" s="48"/>
      <c r="D200" s="48"/>
      <c r="E200" s="49"/>
      <c r="F200" s="26"/>
    </row>
    <row r="201" ht="15.75" customHeight="1">
      <c r="A201" s="46"/>
      <c r="B201" s="47"/>
      <c r="C201" s="48"/>
      <c r="D201" s="48"/>
      <c r="E201" s="49"/>
      <c r="F201" s="26"/>
    </row>
    <row r="202" ht="15.75" customHeight="1">
      <c r="A202" s="46"/>
      <c r="B202" s="47"/>
      <c r="C202" s="48"/>
      <c r="D202" s="48"/>
      <c r="E202" s="49"/>
      <c r="F202" s="26"/>
    </row>
    <row r="203" ht="15.75" customHeight="1">
      <c r="A203" s="46"/>
      <c r="B203" s="47"/>
      <c r="C203" s="48"/>
      <c r="D203" s="48"/>
      <c r="E203" s="49"/>
      <c r="F203" s="26"/>
    </row>
    <row r="204" ht="15.75" customHeight="1">
      <c r="A204" s="46"/>
      <c r="B204" s="47"/>
      <c r="C204" s="48"/>
      <c r="D204" s="48"/>
      <c r="E204" s="49"/>
      <c r="F204" s="26"/>
    </row>
    <row r="205" ht="15.75" customHeight="1">
      <c r="A205" s="46"/>
      <c r="B205" s="47"/>
      <c r="C205" s="48"/>
      <c r="D205" s="48"/>
      <c r="E205" s="49"/>
      <c r="F205" s="26"/>
    </row>
    <row r="206" ht="15.75" customHeight="1">
      <c r="A206" s="46"/>
      <c r="B206" s="47"/>
      <c r="C206" s="48"/>
      <c r="D206" s="48"/>
      <c r="E206" s="49"/>
      <c r="F206" s="26"/>
    </row>
    <row r="207" ht="15.75" customHeight="1">
      <c r="A207" s="46"/>
      <c r="B207" s="47"/>
      <c r="C207" s="48"/>
      <c r="D207" s="48"/>
      <c r="E207" s="49"/>
      <c r="F207" s="26"/>
    </row>
    <row r="208" ht="15.75" customHeight="1">
      <c r="A208" s="46"/>
      <c r="B208" s="47"/>
      <c r="C208" s="48"/>
      <c r="D208" s="48"/>
      <c r="E208" s="49"/>
      <c r="F208" s="26"/>
    </row>
    <row r="209" ht="15.75" customHeight="1">
      <c r="A209" s="46"/>
      <c r="B209" s="47"/>
      <c r="C209" s="48"/>
      <c r="D209" s="48"/>
      <c r="E209" s="49"/>
      <c r="F209" s="26"/>
    </row>
    <row r="210" ht="15.75" customHeight="1">
      <c r="A210" s="46"/>
      <c r="B210" s="47"/>
      <c r="C210" s="48"/>
      <c r="D210" s="48"/>
      <c r="E210" s="49"/>
      <c r="F210" s="26"/>
    </row>
    <row r="211" ht="15.75" customHeight="1">
      <c r="A211" s="46"/>
      <c r="B211" s="47"/>
      <c r="C211" s="48"/>
      <c r="D211" s="48"/>
      <c r="E211" s="49"/>
      <c r="F211" s="26"/>
    </row>
    <row r="212" ht="15.75" customHeight="1">
      <c r="A212" s="46"/>
      <c r="B212" s="47"/>
      <c r="C212" s="48"/>
      <c r="D212" s="48"/>
      <c r="E212" s="49"/>
      <c r="F212" s="26"/>
    </row>
    <row r="213" ht="15.75" customHeight="1">
      <c r="A213" s="46"/>
      <c r="B213" s="47"/>
      <c r="C213" s="48"/>
      <c r="D213" s="48"/>
      <c r="E213" s="49"/>
      <c r="F213" s="26"/>
    </row>
    <row r="214" ht="15.75" customHeight="1">
      <c r="A214" s="46"/>
      <c r="B214" s="47"/>
      <c r="C214" s="48"/>
      <c r="D214" s="48"/>
      <c r="E214" s="49"/>
      <c r="F214" s="26"/>
    </row>
    <row r="215" ht="15.75" customHeight="1">
      <c r="A215" s="46"/>
      <c r="B215" s="47"/>
      <c r="C215" s="48"/>
      <c r="D215" s="48"/>
      <c r="E215" s="49"/>
      <c r="F215" s="26"/>
    </row>
    <row r="216" ht="15.75" customHeight="1">
      <c r="A216" s="46"/>
      <c r="B216" s="47"/>
      <c r="C216" s="48"/>
      <c r="D216" s="48"/>
      <c r="E216" s="49"/>
      <c r="F216" s="26"/>
    </row>
    <row r="217" ht="15.75" customHeight="1">
      <c r="A217" s="46"/>
      <c r="B217" s="47"/>
      <c r="C217" s="48"/>
      <c r="D217" s="48"/>
      <c r="E217" s="49"/>
      <c r="F217" s="26"/>
    </row>
    <row r="218" ht="15.75" customHeight="1">
      <c r="A218" s="46"/>
      <c r="B218" s="47"/>
      <c r="C218" s="48"/>
      <c r="D218" s="48"/>
      <c r="E218" s="49"/>
      <c r="F218" s="26"/>
    </row>
    <row r="219" ht="15.75" customHeight="1">
      <c r="A219" s="46"/>
      <c r="B219" s="47"/>
      <c r="C219" s="48"/>
      <c r="D219" s="48"/>
      <c r="E219" s="49"/>
      <c r="F219" s="26"/>
    </row>
    <row r="220" ht="15.75" customHeight="1">
      <c r="A220" s="46"/>
      <c r="B220" s="47"/>
      <c r="C220" s="48"/>
      <c r="D220" s="48"/>
      <c r="E220" s="49"/>
      <c r="F220" s="26"/>
    </row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1">
    <mergeCell ref="A2:C2"/>
  </mergeCells>
  <conditionalFormatting sqref="F1:F1000">
    <cfRule type="notContainsBlanks" dxfId="0" priority="1">
      <formula>LEN(TRIM(F1))&gt;0</formula>
    </cfRule>
  </conditionalFormatting>
  <conditionalFormatting sqref="F1:F1000">
    <cfRule type="notContainsBlanks" dxfId="0" priority="2">
      <formula>LEN(TRIM(F1))&gt;0</formula>
    </cfRule>
  </conditionalFormatting>
  <printOptions/>
  <pageMargins bottom="0.75" footer="0.0" header="0.0" left="0.7" right="0.7" top="0.75"/>
  <pageSetup orientation="landscape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theme="0"/>
    <pageSetUpPr/>
  </sheetPr>
  <sheetViews>
    <sheetView workbookViewId="0"/>
  </sheetViews>
  <sheetFormatPr customHeight="1" defaultColWidth="14.43" defaultRowHeight="15.0"/>
  <cols>
    <col customWidth="1" min="1" max="1" width="18.43"/>
    <col customWidth="1" min="2" max="2" width="23.43"/>
    <col customWidth="1" min="3" max="3" width="12.29"/>
    <col customWidth="1" min="4" max="4" width="13.57"/>
    <col customWidth="1" min="5" max="5" width="14.0"/>
    <col customWidth="1" min="6" max="6" width="16.0"/>
    <col customWidth="1" min="7" max="7" width="14.71"/>
    <col customWidth="1" min="8" max="8" width="17.86"/>
    <col customWidth="1" min="9" max="9" width="20.29"/>
    <col customWidth="1" min="10" max="10" width="18.0"/>
    <col customWidth="1" min="11" max="26" width="8.71"/>
  </cols>
  <sheetData>
    <row r="1" ht="87.0" customHeight="1">
      <c r="A1" s="50"/>
      <c r="B1" s="50"/>
      <c r="C1" s="50"/>
      <c r="D1" s="50"/>
      <c r="E1" s="51"/>
      <c r="I1" s="50"/>
      <c r="J1" s="50"/>
      <c r="K1" s="50"/>
      <c r="L1" s="50"/>
      <c r="M1" s="50"/>
      <c r="N1" s="50"/>
      <c r="O1" s="50"/>
      <c r="P1" s="50"/>
      <c r="Q1" s="50"/>
      <c r="R1" s="50"/>
      <c r="S1" s="50"/>
      <c r="T1" s="50"/>
      <c r="U1" s="50"/>
      <c r="V1" s="50"/>
      <c r="W1" s="50"/>
      <c r="X1" s="50"/>
      <c r="Y1" s="50"/>
      <c r="Z1" s="50"/>
    </row>
    <row r="2" ht="15.75" customHeight="1">
      <c r="A2" s="52" t="s">
        <v>27</v>
      </c>
      <c r="E2" s="50"/>
      <c r="F2" s="50"/>
      <c r="G2" s="50"/>
      <c r="H2" s="50"/>
      <c r="I2" s="50"/>
      <c r="J2" s="50"/>
      <c r="K2" s="50"/>
      <c r="L2" s="50"/>
      <c r="M2" s="50"/>
      <c r="N2" s="50"/>
      <c r="O2" s="50"/>
      <c r="P2" s="50"/>
      <c r="Q2" s="50"/>
      <c r="R2" s="50"/>
      <c r="S2" s="50"/>
      <c r="T2" s="50"/>
      <c r="U2" s="50"/>
      <c r="V2" s="50"/>
      <c r="W2" s="50"/>
      <c r="X2" s="50"/>
      <c r="Y2" s="50"/>
      <c r="Z2" s="50"/>
    </row>
    <row r="3" ht="4.5" customHeight="1">
      <c r="A3" s="50"/>
      <c r="B3" s="50"/>
      <c r="C3" s="50"/>
      <c r="D3" s="50"/>
      <c r="E3" s="50"/>
      <c r="F3" s="50"/>
      <c r="G3" s="50"/>
      <c r="H3" s="50"/>
      <c r="I3" s="50"/>
      <c r="J3" s="50"/>
      <c r="K3" s="50"/>
      <c r="L3" s="50"/>
      <c r="M3" s="50"/>
      <c r="N3" s="50"/>
      <c r="O3" s="50"/>
      <c r="P3" s="50"/>
      <c r="Q3" s="50"/>
      <c r="R3" s="50"/>
      <c r="S3" s="50"/>
      <c r="T3" s="50"/>
      <c r="U3" s="50"/>
      <c r="V3" s="50"/>
      <c r="W3" s="50"/>
      <c r="X3" s="50"/>
      <c r="Y3" s="50"/>
      <c r="Z3" s="50"/>
    </row>
    <row r="4" ht="4.5" customHeight="1">
      <c r="A4" s="53"/>
      <c r="B4" s="50"/>
      <c r="C4" s="50"/>
      <c r="D4" s="50"/>
      <c r="E4" s="50"/>
      <c r="F4" s="50"/>
      <c r="G4" s="50"/>
      <c r="H4" s="50"/>
      <c r="I4" s="50"/>
      <c r="J4" s="50"/>
      <c r="K4" s="50"/>
      <c r="L4" s="50"/>
      <c r="M4" s="50"/>
      <c r="N4" s="50"/>
      <c r="O4" s="50"/>
      <c r="P4" s="50"/>
      <c r="Q4" s="50"/>
      <c r="R4" s="50"/>
      <c r="S4" s="50"/>
      <c r="T4" s="50"/>
      <c r="U4" s="50"/>
      <c r="V4" s="50"/>
      <c r="W4" s="50"/>
      <c r="X4" s="50"/>
      <c r="Y4" s="50"/>
      <c r="Z4" s="50"/>
    </row>
    <row r="5" ht="15.75" customHeight="1">
      <c r="A5" s="54" t="s">
        <v>28</v>
      </c>
      <c r="B5" s="55" t="s">
        <v>29</v>
      </c>
      <c r="C5" s="56"/>
      <c r="D5" s="56"/>
      <c r="E5" s="56"/>
      <c r="F5" s="56"/>
      <c r="G5" s="57"/>
      <c r="H5" s="57"/>
      <c r="I5" s="57"/>
      <c r="J5" s="50"/>
      <c r="K5" s="50"/>
      <c r="L5" s="50"/>
      <c r="M5" s="50"/>
      <c r="N5" s="50"/>
      <c r="O5" s="50"/>
      <c r="P5" s="50"/>
      <c r="Q5" s="50"/>
      <c r="R5" s="50"/>
      <c r="S5" s="50"/>
      <c r="T5" s="50"/>
      <c r="U5" s="50"/>
      <c r="V5" s="50"/>
      <c r="W5" s="50"/>
      <c r="X5" s="50"/>
      <c r="Y5" s="50"/>
      <c r="Z5" s="50"/>
    </row>
    <row r="6" ht="15.75" customHeight="1">
      <c r="A6" s="58"/>
      <c r="B6" s="50"/>
      <c r="C6" s="50"/>
      <c r="D6" s="50"/>
      <c r="E6" s="50"/>
      <c r="F6" s="50"/>
      <c r="G6" s="50"/>
      <c r="H6" s="50"/>
      <c r="I6" s="50"/>
      <c r="J6" s="50"/>
      <c r="K6" s="50"/>
      <c r="L6" s="50"/>
      <c r="M6" s="50"/>
      <c r="N6" s="50"/>
      <c r="O6" s="50"/>
      <c r="P6" s="50"/>
      <c r="Q6" s="50"/>
      <c r="R6" s="50"/>
      <c r="S6" s="50"/>
      <c r="T6" s="50"/>
      <c r="U6" s="50"/>
      <c r="V6" s="50"/>
      <c r="W6" s="50"/>
      <c r="X6" s="50"/>
      <c r="Y6" s="50"/>
      <c r="Z6" s="50"/>
    </row>
    <row r="7" ht="15.75" customHeight="1">
      <c r="A7" s="53"/>
      <c r="B7" s="50"/>
      <c r="C7" s="50"/>
      <c r="D7" s="50"/>
      <c r="E7" s="50"/>
      <c r="F7" s="50"/>
      <c r="G7" s="50"/>
      <c r="H7" s="50"/>
      <c r="I7" s="50"/>
      <c r="J7" s="50"/>
      <c r="K7" s="50"/>
      <c r="L7" s="50"/>
      <c r="M7" s="50"/>
      <c r="N7" s="50"/>
      <c r="O7" s="50"/>
      <c r="P7" s="50"/>
      <c r="Q7" s="50"/>
      <c r="R7" s="50"/>
      <c r="S7" s="50"/>
      <c r="T7" s="50"/>
      <c r="U7" s="50"/>
      <c r="V7" s="50"/>
      <c r="W7" s="50"/>
      <c r="X7" s="50"/>
      <c r="Y7" s="50"/>
      <c r="Z7" s="50"/>
    </row>
    <row r="8" ht="15.75" customHeight="1">
      <c r="A8" s="53"/>
      <c r="B8" s="50"/>
      <c r="C8" s="50"/>
      <c r="D8" s="50"/>
      <c r="E8" s="50"/>
      <c r="F8" s="50"/>
      <c r="G8" s="50"/>
      <c r="H8" s="50"/>
      <c r="I8" s="50"/>
      <c r="J8" s="50"/>
      <c r="K8" s="50"/>
      <c r="L8" s="50"/>
      <c r="M8" s="50"/>
      <c r="N8" s="50"/>
      <c r="O8" s="50"/>
      <c r="P8" s="50"/>
      <c r="Q8" s="50"/>
      <c r="R8" s="50"/>
      <c r="S8" s="50"/>
      <c r="T8" s="50"/>
      <c r="U8" s="50"/>
      <c r="V8" s="50"/>
      <c r="W8" s="50"/>
      <c r="X8" s="50"/>
      <c r="Y8" s="50"/>
      <c r="Z8" s="50"/>
    </row>
    <row r="9" ht="15.75" customHeight="1">
      <c r="A9" s="53"/>
      <c r="B9" s="50"/>
      <c r="C9" s="50"/>
      <c r="D9" s="50"/>
      <c r="E9" s="50"/>
      <c r="F9" s="50"/>
      <c r="G9" s="50"/>
      <c r="H9" s="50"/>
      <c r="I9" s="50"/>
      <c r="J9" s="50"/>
      <c r="K9" s="50"/>
      <c r="L9" s="50"/>
      <c r="M9" s="50"/>
      <c r="N9" s="50"/>
      <c r="O9" s="50"/>
      <c r="P9" s="50"/>
      <c r="Q9" s="50"/>
      <c r="R9" s="50"/>
      <c r="S9" s="50"/>
      <c r="T9" s="50"/>
      <c r="U9" s="50"/>
      <c r="V9" s="50"/>
      <c r="W9" s="50"/>
      <c r="X9" s="50"/>
      <c r="Y9" s="50"/>
      <c r="Z9" s="50"/>
    </row>
    <row r="10" ht="15.75" customHeight="1">
      <c r="A10" s="59"/>
      <c r="B10" s="60"/>
      <c r="C10" s="61"/>
      <c r="D10" s="62" t="s">
        <v>30</v>
      </c>
      <c r="E10" s="63" t="str">
        <f>#REF!</f>
        <v>#REF!</v>
      </c>
      <c r="F10" s="62" t="s">
        <v>31</v>
      </c>
      <c r="G10" s="64"/>
      <c r="H10" s="60"/>
      <c r="I10" s="65"/>
      <c r="J10" s="50"/>
      <c r="K10" s="50"/>
      <c r="L10" s="50"/>
      <c r="M10" s="50"/>
      <c r="N10" s="50"/>
      <c r="O10" s="50"/>
      <c r="P10" s="50"/>
      <c r="Q10" s="50"/>
      <c r="R10" s="50"/>
      <c r="S10" s="50"/>
      <c r="T10" s="50"/>
      <c r="U10" s="50"/>
      <c r="V10" s="50"/>
      <c r="W10" s="50"/>
      <c r="X10" s="50"/>
      <c r="Y10" s="50"/>
      <c r="Z10" s="50"/>
    </row>
    <row r="11" ht="39.0" customHeight="1">
      <c r="A11" s="66" t="s">
        <v>32</v>
      </c>
      <c r="B11" s="67" t="s">
        <v>33</v>
      </c>
      <c r="C11" s="68" t="s">
        <v>34</v>
      </c>
      <c r="D11" s="67" t="s">
        <v>35</v>
      </c>
      <c r="E11" s="67" t="s">
        <v>36</v>
      </c>
      <c r="F11" s="67" t="s">
        <v>37</v>
      </c>
      <c r="G11" s="67" t="s">
        <v>38</v>
      </c>
      <c r="H11" s="67" t="s">
        <v>39</v>
      </c>
      <c r="I11" s="69" t="s">
        <v>40</v>
      </c>
      <c r="J11" s="70" t="s">
        <v>41</v>
      </c>
      <c r="K11" s="50"/>
      <c r="L11" s="50"/>
      <c r="M11" s="50"/>
      <c r="N11" s="50"/>
      <c r="O11" s="50"/>
      <c r="P11" s="50"/>
      <c r="Q11" s="50"/>
      <c r="R11" s="50"/>
      <c r="S11" s="50"/>
      <c r="T11" s="50"/>
      <c r="U11" s="50"/>
      <c r="V11" s="50"/>
      <c r="W11" s="50"/>
      <c r="X11" s="50"/>
      <c r="Y11" s="50"/>
      <c r="Z11" s="50"/>
    </row>
    <row r="12" ht="15.75" customHeight="1">
      <c r="A12" s="71"/>
      <c r="B12" s="72"/>
      <c r="C12" s="73"/>
      <c r="D12" s="72"/>
      <c r="E12" s="72"/>
      <c r="F12" s="72"/>
      <c r="G12" s="72"/>
      <c r="H12" s="72"/>
      <c r="I12" s="73"/>
      <c r="J12" s="74"/>
      <c r="K12" s="50"/>
      <c r="L12" s="50"/>
      <c r="M12" s="50"/>
      <c r="N12" s="50"/>
      <c r="O12" s="50"/>
      <c r="P12" s="50"/>
      <c r="Q12" s="50"/>
      <c r="R12" s="50"/>
      <c r="S12" s="50"/>
      <c r="T12" s="50"/>
      <c r="U12" s="50"/>
      <c r="V12" s="50"/>
      <c r="W12" s="50"/>
      <c r="X12" s="50"/>
      <c r="Y12" s="50"/>
      <c r="Z12" s="50"/>
    </row>
    <row r="13" ht="15.75" customHeight="1">
      <c r="A13" s="75" t="s">
        <v>42</v>
      </c>
      <c r="B13" s="76" t="str">
        <f t="shared" ref="B13:B17" si="1">VLOOKUP(A13,#REF!,2,0)</f>
        <v>#REF!</v>
      </c>
      <c r="C13" s="76" t="s">
        <v>43</v>
      </c>
      <c r="D13" s="76">
        <v>1.0</v>
      </c>
      <c r="E13" s="77" t="str">
        <f t="shared" ref="E13:E15" si="2">J13-(J13/6)</f>
        <v>#REF!</v>
      </c>
      <c r="F13" s="78" t="str">
        <f>E13*E10</f>
        <v>#REF!</v>
      </c>
      <c r="G13" s="78" t="str">
        <f t="shared" ref="G13:G15" si="3">F13-(F13*$G$10/100)</f>
        <v>#REF!</v>
      </c>
      <c r="H13" s="78" t="str">
        <f t="shared" ref="H13:H15" si="4">G13*D13</f>
        <v>#REF!</v>
      </c>
      <c r="I13" s="78" t="str">
        <f t="shared" ref="I13:I15" si="5">H13*1.2</f>
        <v>#REF!</v>
      </c>
      <c r="J13" s="79" t="str">
        <f t="shared" ref="J13:J15" si="6">VLOOKUP(A13,#REF!,3,0)</f>
        <v>#REF!</v>
      </c>
      <c r="K13" s="50"/>
      <c r="L13" s="50"/>
      <c r="M13" s="50"/>
      <c r="N13" s="50"/>
      <c r="O13" s="50"/>
      <c r="P13" s="50"/>
      <c r="Q13" s="50"/>
      <c r="R13" s="50"/>
      <c r="S13" s="50"/>
      <c r="T13" s="50"/>
      <c r="U13" s="50"/>
      <c r="V13" s="50"/>
      <c r="W13" s="50"/>
      <c r="X13" s="50"/>
      <c r="Y13" s="50"/>
      <c r="Z13" s="50"/>
    </row>
    <row r="14" ht="15.75" customHeight="1">
      <c r="A14" s="75" t="s">
        <v>44</v>
      </c>
      <c r="B14" s="76" t="str">
        <f t="shared" si="1"/>
        <v>#REF!</v>
      </c>
      <c r="C14" s="76" t="s">
        <v>43</v>
      </c>
      <c r="D14" s="76">
        <v>1.0</v>
      </c>
      <c r="E14" s="77" t="str">
        <f t="shared" si="2"/>
        <v>#REF!</v>
      </c>
      <c r="F14" s="78" t="str">
        <f>E14*E10</f>
        <v>#REF!</v>
      </c>
      <c r="G14" s="78" t="str">
        <f t="shared" si="3"/>
        <v>#REF!</v>
      </c>
      <c r="H14" s="78" t="str">
        <f t="shared" si="4"/>
        <v>#REF!</v>
      </c>
      <c r="I14" s="78" t="str">
        <f t="shared" si="5"/>
        <v>#REF!</v>
      </c>
      <c r="J14" s="79" t="str">
        <f t="shared" si="6"/>
        <v>#REF!</v>
      </c>
      <c r="K14" s="50"/>
      <c r="L14" s="50"/>
      <c r="M14" s="50"/>
      <c r="N14" s="50"/>
      <c r="O14" s="50"/>
      <c r="P14" s="50"/>
      <c r="Q14" s="50"/>
      <c r="R14" s="50"/>
      <c r="S14" s="50"/>
      <c r="T14" s="50"/>
      <c r="U14" s="50"/>
      <c r="V14" s="50"/>
      <c r="W14" s="50"/>
      <c r="X14" s="50"/>
      <c r="Y14" s="50"/>
      <c r="Z14" s="50"/>
    </row>
    <row r="15" ht="15.75" customHeight="1">
      <c r="A15" s="80" t="s">
        <v>45</v>
      </c>
      <c r="B15" s="76" t="str">
        <f t="shared" si="1"/>
        <v>#REF!</v>
      </c>
      <c r="C15" s="76" t="s">
        <v>43</v>
      </c>
      <c r="D15" s="76">
        <v>2.0</v>
      </c>
      <c r="E15" s="77" t="str">
        <f t="shared" si="2"/>
        <v>#REF!</v>
      </c>
      <c r="F15" s="78" t="str">
        <f>E15*$E$10</f>
        <v>#REF!</v>
      </c>
      <c r="G15" s="78" t="str">
        <f t="shared" si="3"/>
        <v>#REF!</v>
      </c>
      <c r="H15" s="78" t="str">
        <f t="shared" si="4"/>
        <v>#REF!</v>
      </c>
      <c r="I15" s="78" t="str">
        <f t="shared" si="5"/>
        <v>#REF!</v>
      </c>
      <c r="J15" s="79" t="str">
        <f t="shared" si="6"/>
        <v>#REF!</v>
      </c>
      <c r="K15" s="50"/>
      <c r="L15" s="50"/>
      <c r="M15" s="50"/>
      <c r="N15" s="50"/>
      <c r="O15" s="50"/>
      <c r="P15" s="50"/>
      <c r="Q15" s="50"/>
      <c r="R15" s="50"/>
      <c r="S15" s="50"/>
      <c r="T15" s="50"/>
      <c r="U15" s="50"/>
      <c r="V15" s="50"/>
      <c r="W15" s="50"/>
      <c r="X15" s="50"/>
      <c r="Y15" s="50"/>
      <c r="Z15" s="50"/>
    </row>
    <row r="16" ht="15.75" customHeight="1">
      <c r="A16" s="75"/>
      <c r="B16" s="76" t="str">
        <f t="shared" si="1"/>
        <v>#REF!</v>
      </c>
      <c r="C16" s="76"/>
      <c r="D16" s="76"/>
      <c r="E16" s="77"/>
      <c r="F16" s="78"/>
      <c r="G16" s="78"/>
      <c r="H16" s="78"/>
      <c r="I16" s="78"/>
      <c r="J16" s="79"/>
      <c r="K16" s="50"/>
      <c r="L16" s="50"/>
      <c r="M16" s="50"/>
      <c r="N16" s="50"/>
      <c r="O16" s="50"/>
      <c r="P16" s="50"/>
      <c r="Q16" s="50"/>
      <c r="R16" s="50"/>
      <c r="S16" s="50"/>
      <c r="T16" s="50"/>
      <c r="U16" s="50"/>
      <c r="V16" s="50"/>
      <c r="W16" s="50"/>
      <c r="X16" s="50"/>
      <c r="Y16" s="50"/>
      <c r="Z16" s="50"/>
    </row>
    <row r="17" ht="15.75" customHeight="1">
      <c r="A17" s="75"/>
      <c r="B17" s="76" t="str">
        <f t="shared" si="1"/>
        <v>#REF!</v>
      </c>
      <c r="C17" s="76"/>
      <c r="D17" s="76"/>
      <c r="E17" s="77"/>
      <c r="F17" s="78"/>
      <c r="G17" s="78"/>
      <c r="H17" s="78"/>
      <c r="I17" s="78"/>
      <c r="J17" s="79"/>
      <c r="K17" s="50"/>
      <c r="L17" s="50"/>
      <c r="M17" s="50"/>
      <c r="N17" s="50"/>
      <c r="O17" s="50"/>
      <c r="P17" s="50"/>
      <c r="Q17" s="50"/>
      <c r="R17" s="50"/>
      <c r="S17" s="50"/>
      <c r="T17" s="50"/>
      <c r="U17" s="50"/>
      <c r="V17" s="50"/>
      <c r="W17" s="50"/>
      <c r="X17" s="50"/>
      <c r="Y17" s="50"/>
      <c r="Z17" s="50"/>
    </row>
    <row r="18" ht="15.75" customHeight="1">
      <c r="A18" s="50"/>
      <c r="B18" s="50"/>
      <c r="C18" s="50"/>
      <c r="D18" s="50"/>
      <c r="E18" s="50"/>
      <c r="F18" s="50"/>
      <c r="G18" s="81" t="s">
        <v>46</v>
      </c>
      <c r="H18" s="82" t="str">
        <f>SUM(H13:H17)</f>
        <v>#REF!</v>
      </c>
      <c r="I18" s="83"/>
      <c r="J18" s="84"/>
      <c r="K18" s="50"/>
      <c r="L18" s="50"/>
      <c r="M18" s="50"/>
      <c r="N18" s="50"/>
      <c r="O18" s="50"/>
      <c r="P18" s="50"/>
      <c r="Q18" s="50"/>
      <c r="R18" s="50"/>
      <c r="S18" s="50"/>
      <c r="T18" s="50"/>
      <c r="U18" s="50"/>
      <c r="V18" s="50"/>
      <c r="W18" s="50"/>
      <c r="X18" s="50"/>
      <c r="Y18" s="50"/>
      <c r="Z18" s="50"/>
    </row>
    <row r="19" ht="15.75" customHeight="1">
      <c r="A19" s="50"/>
      <c r="B19" s="50"/>
      <c r="C19" s="50"/>
      <c r="D19" s="50"/>
      <c r="E19" s="50"/>
      <c r="F19" s="50"/>
      <c r="G19" s="85" t="s">
        <v>47</v>
      </c>
      <c r="H19" s="86" t="str">
        <f>SUM(I13:I17)-SUM(H13:H17)</f>
        <v>#REF!</v>
      </c>
      <c r="I19" s="87"/>
      <c r="J19" s="50"/>
      <c r="K19" s="50"/>
      <c r="L19" s="50"/>
      <c r="M19" s="50"/>
      <c r="N19" s="50"/>
      <c r="O19" s="50"/>
      <c r="P19" s="50"/>
      <c r="Q19" s="50"/>
      <c r="R19" s="50"/>
      <c r="S19" s="50"/>
      <c r="T19" s="50"/>
      <c r="U19" s="50"/>
      <c r="V19" s="50"/>
      <c r="W19" s="50"/>
      <c r="X19" s="50"/>
      <c r="Y19" s="50"/>
      <c r="Z19" s="50"/>
    </row>
    <row r="20" ht="15.75" customHeight="1">
      <c r="A20" s="50"/>
      <c r="B20" s="50"/>
      <c r="C20" s="50"/>
      <c r="D20" s="50"/>
      <c r="E20" s="50"/>
      <c r="F20" s="50"/>
      <c r="G20" s="85" t="s">
        <v>48</v>
      </c>
      <c r="H20" s="82" t="str">
        <f>SUM(I13:I17)</f>
        <v>#REF!</v>
      </c>
      <c r="I20" s="83"/>
      <c r="J20" s="50"/>
      <c r="K20" s="50"/>
      <c r="L20" s="50"/>
      <c r="M20" s="50"/>
      <c r="N20" s="50"/>
      <c r="O20" s="50"/>
      <c r="P20" s="50"/>
      <c r="Q20" s="50"/>
      <c r="R20" s="50"/>
      <c r="S20" s="50"/>
      <c r="T20" s="50"/>
      <c r="U20" s="50"/>
      <c r="V20" s="50"/>
      <c r="W20" s="50"/>
      <c r="X20" s="50"/>
      <c r="Y20" s="50"/>
      <c r="Z20" s="50"/>
    </row>
    <row r="21" ht="15.75" customHeight="1">
      <c r="A21" s="50"/>
      <c r="B21" s="50"/>
      <c r="C21" s="50"/>
      <c r="D21" s="50"/>
      <c r="E21" s="50"/>
      <c r="F21" s="50"/>
      <c r="G21" s="50"/>
      <c r="H21" s="50"/>
      <c r="I21" s="50"/>
      <c r="J21" s="50"/>
      <c r="K21" s="50"/>
      <c r="L21" s="50"/>
      <c r="M21" s="50"/>
      <c r="N21" s="50"/>
      <c r="O21" s="50"/>
      <c r="P21" s="50"/>
      <c r="Q21" s="50"/>
      <c r="R21" s="50"/>
      <c r="S21" s="50"/>
      <c r="T21" s="50"/>
      <c r="U21" s="50"/>
      <c r="V21" s="50"/>
      <c r="W21" s="50"/>
      <c r="X21" s="50"/>
      <c r="Y21" s="50"/>
      <c r="Z21" s="50"/>
    </row>
    <row r="22" ht="15.75" customHeight="1">
      <c r="A22" s="50"/>
      <c r="B22" s="50"/>
      <c r="C22" s="50"/>
      <c r="D22" s="50"/>
      <c r="E22" s="50"/>
      <c r="F22" s="50"/>
      <c r="G22" s="50"/>
      <c r="H22" s="50"/>
      <c r="I22" s="50"/>
      <c r="J22" s="50"/>
      <c r="K22" s="50"/>
      <c r="L22" s="50"/>
      <c r="M22" s="50"/>
      <c r="N22" s="50"/>
      <c r="O22" s="50"/>
      <c r="P22" s="50"/>
      <c r="Q22" s="50"/>
      <c r="R22" s="50"/>
      <c r="S22" s="50"/>
      <c r="T22" s="50"/>
      <c r="U22" s="50"/>
      <c r="V22" s="50"/>
      <c r="W22" s="50"/>
      <c r="X22" s="50"/>
      <c r="Y22" s="50"/>
      <c r="Z22" s="50"/>
    </row>
    <row r="23" ht="15.75" customHeight="1">
      <c r="A23" s="50"/>
      <c r="B23" s="50"/>
      <c r="C23" s="50"/>
      <c r="D23" s="50"/>
      <c r="E23" s="50"/>
      <c r="F23" s="50"/>
      <c r="G23" s="50"/>
      <c r="H23" s="50"/>
      <c r="I23" s="50"/>
      <c r="J23" s="50"/>
      <c r="K23" s="50"/>
      <c r="L23" s="50"/>
      <c r="M23" s="50"/>
      <c r="N23" s="50"/>
      <c r="O23" s="50"/>
      <c r="P23" s="50"/>
      <c r="Q23" s="50"/>
      <c r="R23" s="50"/>
      <c r="S23" s="50"/>
      <c r="T23" s="50"/>
      <c r="U23" s="50"/>
      <c r="V23" s="50"/>
      <c r="W23" s="50"/>
      <c r="X23" s="50"/>
      <c r="Y23" s="50"/>
      <c r="Z23" s="50"/>
    </row>
    <row r="24" ht="15.75" customHeight="1">
      <c r="A24" s="50"/>
      <c r="B24" s="50"/>
      <c r="C24" s="50"/>
      <c r="D24" s="50"/>
      <c r="E24" s="50"/>
      <c r="F24" s="50"/>
      <c r="G24" s="50"/>
      <c r="H24" s="50"/>
      <c r="I24" s="50"/>
      <c r="J24" s="50"/>
      <c r="K24" s="50"/>
      <c r="L24" s="50"/>
      <c r="M24" s="50"/>
      <c r="N24" s="50"/>
      <c r="O24" s="50"/>
      <c r="P24" s="50"/>
      <c r="Q24" s="50"/>
      <c r="R24" s="50"/>
      <c r="S24" s="50"/>
      <c r="T24" s="50"/>
      <c r="U24" s="50"/>
      <c r="V24" s="50"/>
      <c r="W24" s="50"/>
      <c r="X24" s="50"/>
      <c r="Y24" s="50"/>
      <c r="Z24" s="50"/>
    </row>
    <row r="25" ht="15.75" customHeight="1">
      <c r="A25" s="50"/>
      <c r="B25" s="50"/>
      <c r="C25" s="50"/>
      <c r="D25" s="50"/>
      <c r="E25" s="50"/>
      <c r="F25" s="50"/>
      <c r="G25" s="50"/>
      <c r="H25" s="50"/>
      <c r="I25" s="50"/>
      <c r="J25" s="50"/>
      <c r="K25" s="50"/>
      <c r="L25" s="50"/>
      <c r="M25" s="50"/>
      <c r="N25" s="50"/>
      <c r="O25" s="50"/>
      <c r="P25" s="50"/>
      <c r="Q25" s="50"/>
      <c r="R25" s="50"/>
      <c r="S25" s="50"/>
      <c r="T25" s="50"/>
      <c r="U25" s="50"/>
      <c r="V25" s="50"/>
      <c r="W25" s="50"/>
      <c r="X25" s="50"/>
      <c r="Y25" s="50"/>
      <c r="Z25" s="50"/>
    </row>
    <row r="26" ht="15.75" customHeight="1">
      <c r="A26" s="50"/>
      <c r="B26" s="50"/>
      <c r="C26" s="50"/>
      <c r="D26" s="50"/>
      <c r="E26" s="50"/>
      <c r="F26" s="50"/>
      <c r="G26" s="50"/>
      <c r="H26" s="50"/>
      <c r="I26" s="50"/>
      <c r="J26" s="50"/>
      <c r="K26" s="50"/>
      <c r="L26" s="50"/>
      <c r="M26" s="50"/>
      <c r="N26" s="50"/>
      <c r="O26" s="50"/>
      <c r="P26" s="50"/>
      <c r="Q26" s="50"/>
      <c r="R26" s="50"/>
      <c r="S26" s="50"/>
      <c r="T26" s="50"/>
      <c r="U26" s="50"/>
      <c r="V26" s="50"/>
      <c r="W26" s="50"/>
      <c r="X26" s="50"/>
      <c r="Y26" s="50"/>
      <c r="Z26" s="50"/>
    </row>
    <row r="27" ht="15.75" customHeight="1">
      <c r="A27" s="50"/>
      <c r="B27" s="50"/>
      <c r="C27" s="50"/>
      <c r="D27" s="50"/>
      <c r="E27" s="50"/>
      <c r="F27" s="50"/>
      <c r="G27" s="50"/>
      <c r="H27" s="50"/>
      <c r="I27" s="50"/>
      <c r="J27" s="50"/>
      <c r="K27" s="50"/>
      <c r="L27" s="50"/>
      <c r="M27" s="50"/>
      <c r="N27" s="50"/>
      <c r="O27" s="50"/>
      <c r="P27" s="50"/>
      <c r="Q27" s="50"/>
      <c r="R27" s="50"/>
      <c r="S27" s="50"/>
      <c r="T27" s="50"/>
      <c r="U27" s="50"/>
      <c r="V27" s="50"/>
      <c r="W27" s="50"/>
      <c r="X27" s="50"/>
      <c r="Y27" s="50"/>
      <c r="Z27" s="50"/>
    </row>
    <row r="28" ht="15.75" customHeight="1">
      <c r="A28" s="50"/>
      <c r="B28" s="50"/>
      <c r="C28" s="50"/>
      <c r="D28" s="50"/>
      <c r="E28" s="50"/>
      <c r="F28" s="50"/>
      <c r="G28" s="50"/>
      <c r="H28" s="50"/>
      <c r="I28" s="50"/>
      <c r="J28" s="50"/>
      <c r="K28" s="50"/>
      <c r="L28" s="50"/>
      <c r="M28" s="50"/>
      <c r="N28" s="50"/>
      <c r="O28" s="50"/>
      <c r="P28" s="50"/>
      <c r="Q28" s="50"/>
      <c r="R28" s="50"/>
      <c r="S28" s="50"/>
      <c r="T28" s="50"/>
      <c r="U28" s="50"/>
      <c r="V28" s="50"/>
      <c r="W28" s="50"/>
      <c r="X28" s="50"/>
      <c r="Y28" s="50"/>
      <c r="Z28" s="50"/>
    </row>
    <row r="29" ht="15.75" customHeight="1">
      <c r="A29" s="50"/>
      <c r="B29" s="50"/>
      <c r="C29" s="50"/>
      <c r="D29" s="50"/>
      <c r="E29" s="50"/>
      <c r="F29" s="50"/>
      <c r="G29" s="50"/>
      <c r="H29" s="50"/>
      <c r="I29" s="50"/>
      <c r="J29" s="50"/>
      <c r="K29" s="50"/>
      <c r="L29" s="50"/>
      <c r="M29" s="50"/>
      <c r="N29" s="50"/>
      <c r="O29" s="50"/>
      <c r="P29" s="50"/>
      <c r="Q29" s="50"/>
      <c r="R29" s="50"/>
      <c r="S29" s="50"/>
      <c r="T29" s="50"/>
      <c r="U29" s="50"/>
      <c r="V29" s="50"/>
      <c r="W29" s="50"/>
      <c r="X29" s="50"/>
      <c r="Y29" s="50"/>
      <c r="Z29" s="50"/>
    </row>
    <row r="30" ht="15.75" customHeight="1">
      <c r="A30" s="50"/>
      <c r="B30" s="50"/>
      <c r="C30" s="50"/>
      <c r="D30" s="50"/>
      <c r="E30" s="50"/>
      <c r="F30" s="50"/>
      <c r="G30" s="50"/>
      <c r="H30" s="50"/>
      <c r="I30" s="50"/>
      <c r="J30" s="50"/>
      <c r="K30" s="50"/>
      <c r="L30" s="50"/>
      <c r="M30" s="50"/>
      <c r="N30" s="50"/>
      <c r="O30" s="50"/>
      <c r="P30" s="50"/>
      <c r="Q30" s="50"/>
      <c r="R30" s="50"/>
      <c r="S30" s="50"/>
      <c r="T30" s="50"/>
      <c r="U30" s="50"/>
      <c r="V30" s="50"/>
      <c r="W30" s="50"/>
      <c r="X30" s="50"/>
      <c r="Y30" s="50"/>
      <c r="Z30" s="50"/>
    </row>
    <row r="31" ht="15.75" customHeight="1">
      <c r="A31" s="50"/>
      <c r="B31" s="50"/>
      <c r="C31" s="50"/>
      <c r="D31" s="50"/>
      <c r="E31" s="50"/>
      <c r="F31" s="50"/>
      <c r="G31" s="50"/>
      <c r="H31" s="50"/>
      <c r="I31" s="50"/>
      <c r="J31" s="50"/>
      <c r="K31" s="50"/>
      <c r="L31" s="50"/>
      <c r="M31" s="50"/>
      <c r="N31" s="50"/>
      <c r="O31" s="50"/>
      <c r="P31" s="50"/>
      <c r="Q31" s="50"/>
      <c r="R31" s="50"/>
      <c r="S31" s="50"/>
      <c r="T31" s="50"/>
      <c r="U31" s="50"/>
      <c r="V31" s="50"/>
      <c r="W31" s="50"/>
      <c r="X31" s="50"/>
      <c r="Y31" s="50"/>
      <c r="Z31" s="50"/>
    </row>
    <row r="32" ht="15.75" customHeight="1">
      <c r="A32" s="50"/>
      <c r="B32" s="50"/>
      <c r="C32" s="50"/>
      <c r="D32" s="50"/>
      <c r="E32" s="50"/>
      <c r="F32" s="50"/>
      <c r="G32" s="50"/>
      <c r="H32" s="50"/>
      <c r="I32" s="50"/>
      <c r="J32" s="50"/>
      <c r="K32" s="50"/>
      <c r="L32" s="50"/>
      <c r="M32" s="50"/>
      <c r="N32" s="50"/>
      <c r="O32" s="50"/>
      <c r="P32" s="50"/>
      <c r="Q32" s="50"/>
      <c r="R32" s="50"/>
      <c r="S32" s="50"/>
      <c r="T32" s="50"/>
      <c r="U32" s="50"/>
      <c r="V32" s="50"/>
      <c r="W32" s="50"/>
      <c r="X32" s="50"/>
      <c r="Y32" s="50"/>
      <c r="Z32" s="50"/>
    </row>
    <row r="33" ht="15.75" customHeight="1">
      <c r="A33" s="50"/>
      <c r="B33" s="50"/>
      <c r="C33" s="50"/>
      <c r="D33" s="50"/>
      <c r="E33" s="50"/>
      <c r="F33" s="50"/>
      <c r="G33" s="50"/>
      <c r="H33" s="50"/>
      <c r="I33" s="50"/>
      <c r="J33" s="50"/>
      <c r="K33" s="50"/>
      <c r="L33" s="50"/>
      <c r="M33" s="50"/>
      <c r="N33" s="50"/>
      <c r="O33" s="50"/>
      <c r="P33" s="50"/>
      <c r="Q33" s="50"/>
      <c r="R33" s="50"/>
      <c r="S33" s="50"/>
      <c r="T33" s="50"/>
      <c r="U33" s="50"/>
      <c r="V33" s="50"/>
      <c r="W33" s="50"/>
      <c r="X33" s="50"/>
      <c r="Y33" s="50"/>
      <c r="Z33" s="50"/>
    </row>
    <row r="34" ht="15.75" customHeight="1">
      <c r="A34" s="50"/>
      <c r="B34" s="50"/>
      <c r="C34" s="50"/>
      <c r="D34" s="50"/>
      <c r="E34" s="50"/>
      <c r="F34" s="50"/>
      <c r="G34" s="50"/>
      <c r="H34" s="50"/>
      <c r="I34" s="50"/>
      <c r="J34" s="50"/>
      <c r="K34" s="50"/>
      <c r="L34" s="50"/>
      <c r="M34" s="50"/>
      <c r="N34" s="50"/>
      <c r="O34" s="50"/>
      <c r="P34" s="50"/>
      <c r="Q34" s="50"/>
      <c r="R34" s="50"/>
      <c r="S34" s="50"/>
      <c r="T34" s="50"/>
      <c r="U34" s="50"/>
      <c r="V34" s="50"/>
      <c r="W34" s="50"/>
      <c r="X34" s="50"/>
      <c r="Y34" s="50"/>
      <c r="Z34" s="50"/>
    </row>
    <row r="35" ht="15.75" customHeight="1">
      <c r="A35" s="50"/>
      <c r="B35" s="50"/>
      <c r="C35" s="50"/>
      <c r="D35" s="50"/>
      <c r="E35" s="50"/>
      <c r="F35" s="50"/>
      <c r="G35" s="50"/>
      <c r="H35" s="50"/>
      <c r="I35" s="50"/>
      <c r="J35" s="50"/>
      <c r="K35" s="50"/>
      <c r="L35" s="50"/>
      <c r="M35" s="50"/>
      <c r="N35" s="50"/>
      <c r="O35" s="50"/>
      <c r="P35" s="50"/>
      <c r="Q35" s="50"/>
      <c r="R35" s="50"/>
      <c r="S35" s="50"/>
      <c r="T35" s="50"/>
      <c r="U35" s="50"/>
      <c r="V35" s="50"/>
      <c r="W35" s="50"/>
      <c r="X35" s="50"/>
      <c r="Y35" s="50"/>
      <c r="Z35" s="50"/>
    </row>
    <row r="36" ht="15.75" customHeight="1">
      <c r="A36" s="50"/>
      <c r="B36" s="50"/>
      <c r="C36" s="50"/>
      <c r="D36" s="50"/>
      <c r="E36" s="50"/>
      <c r="F36" s="50"/>
      <c r="G36" s="50"/>
      <c r="H36" s="50"/>
      <c r="I36" s="50"/>
      <c r="J36" s="50"/>
      <c r="K36" s="50"/>
      <c r="L36" s="50"/>
      <c r="M36" s="50"/>
      <c r="N36" s="50"/>
      <c r="O36" s="50"/>
      <c r="P36" s="50"/>
      <c r="Q36" s="50"/>
      <c r="R36" s="50"/>
      <c r="S36" s="50"/>
      <c r="T36" s="50"/>
      <c r="U36" s="50"/>
      <c r="V36" s="50"/>
      <c r="W36" s="50"/>
      <c r="X36" s="50"/>
      <c r="Y36" s="50"/>
      <c r="Z36" s="50"/>
    </row>
    <row r="37" ht="15.75" customHeight="1">
      <c r="A37" s="50"/>
      <c r="B37" s="50"/>
      <c r="C37" s="50"/>
      <c r="D37" s="50"/>
      <c r="E37" s="50"/>
      <c r="F37" s="50"/>
      <c r="G37" s="50"/>
      <c r="H37" s="50"/>
      <c r="I37" s="50"/>
      <c r="J37" s="50"/>
      <c r="K37" s="50"/>
      <c r="L37" s="50"/>
      <c r="M37" s="50"/>
      <c r="N37" s="50"/>
      <c r="O37" s="50"/>
      <c r="P37" s="50"/>
      <c r="Q37" s="50"/>
      <c r="R37" s="50"/>
      <c r="S37" s="50"/>
      <c r="T37" s="50"/>
      <c r="U37" s="50"/>
      <c r="V37" s="50"/>
      <c r="W37" s="50"/>
      <c r="X37" s="50"/>
      <c r="Y37" s="50"/>
      <c r="Z37" s="50"/>
    </row>
    <row r="38" ht="15.75" customHeight="1">
      <c r="A38" s="50"/>
      <c r="B38" s="50"/>
      <c r="C38" s="50"/>
      <c r="D38" s="50"/>
      <c r="E38" s="50"/>
      <c r="F38" s="50"/>
      <c r="G38" s="50"/>
      <c r="H38" s="50"/>
      <c r="I38" s="50"/>
      <c r="J38" s="50"/>
      <c r="K38" s="50"/>
      <c r="L38" s="50"/>
      <c r="M38" s="50"/>
      <c r="N38" s="50"/>
      <c r="O38" s="50"/>
      <c r="P38" s="50"/>
      <c r="Q38" s="50"/>
      <c r="R38" s="50"/>
      <c r="S38" s="50"/>
      <c r="T38" s="50"/>
      <c r="U38" s="50"/>
      <c r="V38" s="50"/>
      <c r="W38" s="50"/>
      <c r="X38" s="50"/>
      <c r="Y38" s="50"/>
      <c r="Z38" s="50"/>
    </row>
    <row r="39" ht="15.75" customHeight="1">
      <c r="A39" s="50"/>
      <c r="B39" s="50"/>
      <c r="C39" s="50"/>
      <c r="D39" s="50"/>
      <c r="E39" s="50"/>
      <c r="F39" s="50"/>
      <c r="G39" s="50"/>
      <c r="H39" s="50"/>
      <c r="I39" s="50"/>
      <c r="J39" s="50"/>
      <c r="K39" s="50"/>
      <c r="L39" s="50"/>
      <c r="M39" s="50"/>
      <c r="N39" s="50"/>
      <c r="O39" s="50"/>
      <c r="P39" s="50"/>
      <c r="Q39" s="50"/>
      <c r="R39" s="50"/>
      <c r="S39" s="50"/>
      <c r="T39" s="50"/>
      <c r="U39" s="50"/>
      <c r="V39" s="50"/>
      <c r="W39" s="50"/>
      <c r="X39" s="50"/>
      <c r="Y39" s="50"/>
      <c r="Z39" s="50"/>
    </row>
    <row r="40" ht="15.75" customHeight="1">
      <c r="A40" s="50"/>
      <c r="B40" s="50"/>
      <c r="C40" s="50"/>
      <c r="D40" s="50"/>
      <c r="E40" s="50"/>
      <c r="F40" s="50"/>
      <c r="G40" s="50"/>
      <c r="H40" s="50"/>
      <c r="I40" s="50"/>
      <c r="J40" s="50"/>
      <c r="K40" s="50"/>
      <c r="L40" s="50"/>
      <c r="M40" s="50"/>
      <c r="N40" s="50"/>
      <c r="O40" s="50"/>
      <c r="P40" s="50"/>
      <c r="Q40" s="50"/>
      <c r="R40" s="50"/>
      <c r="S40" s="50"/>
      <c r="T40" s="50"/>
      <c r="U40" s="50"/>
      <c r="V40" s="50"/>
      <c r="W40" s="50"/>
      <c r="X40" s="50"/>
      <c r="Y40" s="50"/>
      <c r="Z40" s="50"/>
    </row>
    <row r="41" ht="15.75" customHeight="1">
      <c r="A41" s="50"/>
      <c r="B41" s="50"/>
      <c r="C41" s="50"/>
      <c r="D41" s="50"/>
      <c r="E41" s="50"/>
      <c r="F41" s="50"/>
      <c r="G41" s="50"/>
      <c r="H41" s="50"/>
      <c r="I41" s="50"/>
      <c r="J41" s="50"/>
      <c r="K41" s="50"/>
      <c r="L41" s="50"/>
      <c r="M41" s="50"/>
      <c r="N41" s="50"/>
      <c r="O41" s="50"/>
      <c r="P41" s="50"/>
      <c r="Q41" s="50"/>
      <c r="R41" s="50"/>
      <c r="S41" s="50"/>
      <c r="T41" s="50"/>
      <c r="U41" s="50"/>
      <c r="V41" s="50"/>
      <c r="W41" s="50"/>
      <c r="X41" s="50"/>
      <c r="Y41" s="50"/>
      <c r="Z41" s="50"/>
    </row>
    <row r="42" ht="15.75" customHeight="1">
      <c r="A42" s="50"/>
      <c r="B42" s="50"/>
      <c r="C42" s="50"/>
      <c r="D42" s="50"/>
      <c r="E42" s="50"/>
      <c r="F42" s="50"/>
      <c r="G42" s="50"/>
      <c r="H42" s="50"/>
      <c r="I42" s="50"/>
      <c r="J42" s="50"/>
      <c r="K42" s="50"/>
      <c r="L42" s="50"/>
      <c r="M42" s="50"/>
      <c r="N42" s="50"/>
      <c r="O42" s="50"/>
      <c r="P42" s="50"/>
      <c r="Q42" s="50"/>
      <c r="R42" s="50"/>
      <c r="S42" s="50"/>
      <c r="T42" s="50"/>
      <c r="U42" s="50"/>
      <c r="V42" s="50"/>
      <c r="W42" s="50"/>
      <c r="X42" s="50"/>
      <c r="Y42" s="50"/>
      <c r="Z42" s="50"/>
    </row>
    <row r="43" ht="15.75" customHeight="1">
      <c r="A43" s="50"/>
      <c r="B43" s="50"/>
      <c r="C43" s="50"/>
      <c r="D43" s="50"/>
      <c r="E43" s="50"/>
      <c r="F43" s="50"/>
      <c r="G43" s="50"/>
      <c r="H43" s="50"/>
      <c r="I43" s="50"/>
      <c r="J43" s="50"/>
      <c r="K43" s="50"/>
      <c r="L43" s="50"/>
      <c r="M43" s="50"/>
      <c r="N43" s="50"/>
      <c r="O43" s="50"/>
      <c r="P43" s="50"/>
      <c r="Q43" s="50"/>
      <c r="R43" s="50"/>
      <c r="S43" s="50"/>
      <c r="T43" s="50"/>
      <c r="U43" s="50"/>
      <c r="V43" s="50"/>
      <c r="W43" s="50"/>
      <c r="X43" s="50"/>
      <c r="Y43" s="50"/>
      <c r="Z43" s="50"/>
    </row>
    <row r="44" ht="15.75" customHeight="1">
      <c r="A44" s="50"/>
      <c r="B44" s="50"/>
      <c r="C44" s="50"/>
      <c r="D44" s="50"/>
      <c r="E44" s="50"/>
      <c r="F44" s="50"/>
      <c r="G44" s="50"/>
      <c r="H44" s="50"/>
      <c r="I44" s="50"/>
      <c r="J44" s="50"/>
      <c r="K44" s="50"/>
      <c r="L44" s="50"/>
      <c r="M44" s="50"/>
      <c r="N44" s="50"/>
      <c r="O44" s="50"/>
      <c r="P44" s="50"/>
      <c r="Q44" s="50"/>
      <c r="R44" s="50"/>
      <c r="S44" s="50"/>
      <c r="T44" s="50"/>
      <c r="U44" s="50"/>
      <c r="V44" s="50"/>
      <c r="W44" s="50"/>
      <c r="X44" s="50"/>
      <c r="Y44" s="50"/>
      <c r="Z44" s="50"/>
    </row>
    <row r="45" ht="15.75" customHeight="1">
      <c r="A45" s="50"/>
      <c r="B45" s="50"/>
      <c r="C45" s="50"/>
      <c r="D45" s="50"/>
      <c r="E45" s="50"/>
      <c r="F45" s="50"/>
      <c r="G45" s="50"/>
      <c r="H45" s="50"/>
      <c r="I45" s="50"/>
      <c r="J45" s="50"/>
      <c r="K45" s="50"/>
      <c r="L45" s="50"/>
      <c r="M45" s="50"/>
      <c r="N45" s="50"/>
      <c r="O45" s="50"/>
      <c r="P45" s="50"/>
      <c r="Q45" s="50"/>
      <c r="R45" s="50"/>
      <c r="S45" s="50"/>
      <c r="T45" s="50"/>
      <c r="U45" s="50"/>
      <c r="V45" s="50"/>
      <c r="W45" s="50"/>
      <c r="X45" s="50"/>
      <c r="Y45" s="50"/>
      <c r="Z45" s="50"/>
    </row>
    <row r="46" ht="15.75" customHeight="1">
      <c r="A46" s="50"/>
      <c r="B46" s="50"/>
      <c r="C46" s="50"/>
      <c r="D46" s="50"/>
      <c r="E46" s="50"/>
      <c r="F46" s="50"/>
      <c r="G46" s="50"/>
      <c r="H46" s="50"/>
      <c r="I46" s="50"/>
      <c r="J46" s="50"/>
      <c r="K46" s="50"/>
      <c r="L46" s="50"/>
      <c r="M46" s="50"/>
      <c r="N46" s="50"/>
      <c r="O46" s="50"/>
      <c r="P46" s="50"/>
      <c r="Q46" s="50"/>
      <c r="R46" s="50"/>
      <c r="S46" s="50"/>
      <c r="T46" s="50"/>
      <c r="U46" s="50"/>
      <c r="V46" s="50"/>
      <c r="W46" s="50"/>
      <c r="X46" s="50"/>
      <c r="Y46" s="50"/>
      <c r="Z46" s="50"/>
    </row>
    <row r="47" ht="15.75" customHeight="1">
      <c r="A47" s="50"/>
      <c r="B47" s="50"/>
      <c r="C47" s="50"/>
      <c r="D47" s="50"/>
      <c r="E47" s="50"/>
      <c r="F47" s="50"/>
      <c r="G47" s="50"/>
      <c r="H47" s="50"/>
      <c r="I47" s="50"/>
      <c r="J47" s="50"/>
      <c r="K47" s="50"/>
      <c r="L47" s="50"/>
      <c r="M47" s="50"/>
      <c r="N47" s="50"/>
      <c r="O47" s="50"/>
      <c r="P47" s="50"/>
      <c r="Q47" s="50"/>
      <c r="R47" s="50"/>
      <c r="S47" s="50"/>
      <c r="T47" s="50"/>
      <c r="U47" s="50"/>
      <c r="V47" s="50"/>
      <c r="W47" s="50"/>
      <c r="X47" s="50"/>
      <c r="Y47" s="50"/>
      <c r="Z47" s="50"/>
    </row>
    <row r="48" ht="15.75" customHeight="1">
      <c r="A48" s="50"/>
      <c r="B48" s="50"/>
      <c r="C48" s="50"/>
      <c r="D48" s="50"/>
      <c r="E48" s="50"/>
      <c r="F48" s="50"/>
      <c r="G48" s="50"/>
      <c r="H48" s="50"/>
      <c r="I48" s="50"/>
      <c r="J48" s="50"/>
      <c r="K48" s="50"/>
      <c r="L48" s="50"/>
      <c r="M48" s="50"/>
      <c r="N48" s="50"/>
      <c r="O48" s="50"/>
      <c r="P48" s="50"/>
      <c r="Q48" s="50"/>
      <c r="R48" s="50"/>
      <c r="S48" s="50"/>
      <c r="T48" s="50"/>
      <c r="U48" s="50"/>
      <c r="V48" s="50"/>
      <c r="W48" s="50"/>
      <c r="X48" s="50"/>
      <c r="Y48" s="50"/>
      <c r="Z48" s="50"/>
    </row>
    <row r="49" ht="15.75" customHeight="1">
      <c r="A49" s="50"/>
      <c r="B49" s="50"/>
      <c r="C49" s="50"/>
      <c r="D49" s="50"/>
      <c r="E49" s="50"/>
      <c r="F49" s="50"/>
      <c r="G49" s="50"/>
      <c r="H49" s="50"/>
      <c r="I49" s="50"/>
      <c r="J49" s="50"/>
      <c r="K49" s="50"/>
      <c r="L49" s="50"/>
      <c r="M49" s="50"/>
      <c r="N49" s="50"/>
      <c r="O49" s="50"/>
      <c r="P49" s="50"/>
      <c r="Q49" s="50"/>
      <c r="R49" s="50"/>
      <c r="S49" s="50"/>
      <c r="T49" s="50"/>
      <c r="U49" s="50"/>
      <c r="V49" s="50"/>
      <c r="W49" s="50"/>
      <c r="X49" s="50"/>
      <c r="Y49" s="50"/>
      <c r="Z49" s="50"/>
    </row>
    <row r="50" ht="15.75" customHeight="1">
      <c r="A50" s="50"/>
      <c r="B50" s="50"/>
      <c r="C50" s="50"/>
      <c r="D50" s="50"/>
      <c r="E50" s="50"/>
      <c r="F50" s="50"/>
      <c r="G50" s="50"/>
      <c r="H50" s="50"/>
      <c r="I50" s="50"/>
      <c r="J50" s="50"/>
      <c r="K50" s="50"/>
      <c r="L50" s="50"/>
      <c r="M50" s="50"/>
      <c r="N50" s="50"/>
      <c r="O50" s="50"/>
      <c r="P50" s="50"/>
      <c r="Q50" s="50"/>
      <c r="R50" s="50"/>
      <c r="S50" s="50"/>
      <c r="T50" s="50"/>
      <c r="U50" s="50"/>
      <c r="V50" s="50"/>
      <c r="W50" s="50"/>
      <c r="X50" s="50"/>
      <c r="Y50" s="50"/>
      <c r="Z50" s="50"/>
    </row>
    <row r="51" ht="15.75" customHeight="1">
      <c r="A51" s="50"/>
      <c r="B51" s="50"/>
      <c r="C51" s="50"/>
      <c r="D51" s="50"/>
      <c r="E51" s="50"/>
      <c r="F51" s="50"/>
      <c r="G51" s="50"/>
      <c r="H51" s="50"/>
      <c r="I51" s="50"/>
      <c r="J51" s="50"/>
      <c r="K51" s="50"/>
      <c r="L51" s="50"/>
      <c r="M51" s="50"/>
      <c r="N51" s="50"/>
      <c r="O51" s="50"/>
      <c r="P51" s="50"/>
      <c r="Q51" s="50"/>
      <c r="R51" s="50"/>
      <c r="S51" s="50"/>
      <c r="T51" s="50"/>
      <c r="U51" s="50"/>
      <c r="V51" s="50"/>
      <c r="W51" s="50"/>
      <c r="X51" s="50"/>
      <c r="Y51" s="50"/>
      <c r="Z51" s="50"/>
    </row>
    <row r="52" ht="15.75" customHeight="1">
      <c r="A52" s="50"/>
      <c r="B52" s="50"/>
      <c r="C52" s="50"/>
      <c r="D52" s="50"/>
      <c r="E52" s="50"/>
      <c r="F52" s="50"/>
      <c r="G52" s="50"/>
      <c r="H52" s="50"/>
      <c r="I52" s="50"/>
      <c r="J52" s="50"/>
      <c r="K52" s="50"/>
      <c r="L52" s="50"/>
      <c r="M52" s="50"/>
      <c r="N52" s="50"/>
      <c r="O52" s="50"/>
      <c r="P52" s="50"/>
      <c r="Q52" s="50"/>
      <c r="R52" s="50"/>
      <c r="S52" s="50"/>
      <c r="T52" s="50"/>
      <c r="U52" s="50"/>
      <c r="V52" s="50"/>
      <c r="W52" s="50"/>
      <c r="X52" s="50"/>
      <c r="Y52" s="50"/>
      <c r="Z52" s="50"/>
    </row>
    <row r="53" ht="15.75" customHeight="1">
      <c r="A53" s="50"/>
      <c r="B53" s="50"/>
      <c r="C53" s="50"/>
      <c r="D53" s="50"/>
      <c r="E53" s="50"/>
      <c r="F53" s="50"/>
      <c r="G53" s="50"/>
      <c r="H53" s="50"/>
      <c r="I53" s="50"/>
      <c r="J53" s="50"/>
      <c r="K53" s="50"/>
      <c r="L53" s="50"/>
      <c r="M53" s="50"/>
      <c r="N53" s="50"/>
      <c r="O53" s="50"/>
      <c r="P53" s="50"/>
      <c r="Q53" s="50"/>
      <c r="R53" s="50"/>
      <c r="S53" s="50"/>
      <c r="T53" s="50"/>
      <c r="U53" s="50"/>
      <c r="V53" s="50"/>
      <c r="W53" s="50"/>
      <c r="X53" s="50"/>
      <c r="Y53" s="50"/>
      <c r="Z53" s="50"/>
    </row>
    <row r="54" ht="15.75" customHeight="1">
      <c r="A54" s="50"/>
      <c r="B54" s="50"/>
      <c r="C54" s="50"/>
      <c r="D54" s="50"/>
      <c r="E54" s="50"/>
      <c r="F54" s="50"/>
      <c r="G54" s="50"/>
      <c r="H54" s="50"/>
      <c r="I54" s="50"/>
      <c r="J54" s="50"/>
      <c r="K54" s="50"/>
      <c r="L54" s="50"/>
      <c r="M54" s="50"/>
      <c r="N54" s="50"/>
      <c r="O54" s="50"/>
      <c r="P54" s="50"/>
      <c r="Q54" s="50"/>
      <c r="R54" s="50"/>
      <c r="S54" s="50"/>
      <c r="T54" s="50"/>
      <c r="U54" s="50"/>
      <c r="V54" s="50"/>
      <c r="W54" s="50"/>
      <c r="X54" s="50"/>
      <c r="Y54" s="50"/>
      <c r="Z54" s="50"/>
    </row>
    <row r="55" ht="15.75" customHeight="1">
      <c r="A55" s="50"/>
      <c r="B55" s="50"/>
      <c r="C55" s="50"/>
      <c r="D55" s="50"/>
      <c r="E55" s="50"/>
      <c r="F55" s="50"/>
      <c r="G55" s="50"/>
      <c r="H55" s="50"/>
      <c r="I55" s="50"/>
      <c r="J55" s="50"/>
      <c r="K55" s="50"/>
      <c r="L55" s="50"/>
      <c r="M55" s="50"/>
      <c r="N55" s="50"/>
      <c r="O55" s="50"/>
      <c r="P55" s="50"/>
      <c r="Q55" s="50"/>
      <c r="R55" s="50"/>
      <c r="S55" s="50"/>
      <c r="T55" s="50"/>
      <c r="U55" s="50"/>
      <c r="V55" s="50"/>
      <c r="W55" s="50"/>
      <c r="X55" s="50"/>
      <c r="Y55" s="50"/>
      <c r="Z55" s="50"/>
    </row>
    <row r="56" ht="15.75" customHeight="1">
      <c r="A56" s="50"/>
      <c r="B56" s="50"/>
      <c r="C56" s="50"/>
      <c r="D56" s="50"/>
      <c r="E56" s="50"/>
      <c r="F56" s="50"/>
      <c r="G56" s="50"/>
      <c r="H56" s="50"/>
      <c r="I56" s="50"/>
      <c r="J56" s="50"/>
      <c r="K56" s="50"/>
      <c r="L56" s="50"/>
      <c r="M56" s="50"/>
      <c r="N56" s="50"/>
      <c r="O56" s="50"/>
      <c r="P56" s="50"/>
      <c r="Q56" s="50"/>
      <c r="R56" s="50"/>
      <c r="S56" s="50"/>
      <c r="T56" s="50"/>
      <c r="U56" s="50"/>
      <c r="V56" s="50"/>
      <c r="W56" s="50"/>
      <c r="X56" s="50"/>
      <c r="Y56" s="50"/>
      <c r="Z56" s="50"/>
    </row>
    <row r="57" ht="15.75" customHeight="1">
      <c r="A57" s="50"/>
      <c r="B57" s="50"/>
      <c r="C57" s="50"/>
      <c r="D57" s="50"/>
      <c r="E57" s="50"/>
      <c r="F57" s="50"/>
      <c r="G57" s="50"/>
      <c r="H57" s="50"/>
      <c r="I57" s="50"/>
      <c r="J57" s="50"/>
      <c r="K57" s="50"/>
      <c r="L57" s="50"/>
      <c r="M57" s="50"/>
      <c r="N57" s="50"/>
      <c r="O57" s="50"/>
      <c r="P57" s="50"/>
      <c r="Q57" s="50"/>
      <c r="R57" s="50"/>
      <c r="S57" s="50"/>
      <c r="T57" s="50"/>
      <c r="U57" s="50"/>
      <c r="V57" s="50"/>
      <c r="W57" s="50"/>
      <c r="X57" s="50"/>
      <c r="Y57" s="50"/>
      <c r="Z57" s="50"/>
    </row>
    <row r="58" ht="15.75" customHeight="1">
      <c r="A58" s="50"/>
      <c r="B58" s="50"/>
      <c r="C58" s="50"/>
      <c r="D58" s="50"/>
      <c r="E58" s="50"/>
      <c r="F58" s="50"/>
      <c r="G58" s="50"/>
      <c r="H58" s="50"/>
      <c r="I58" s="50"/>
      <c r="J58" s="50"/>
      <c r="K58" s="50"/>
      <c r="L58" s="50"/>
      <c r="M58" s="50"/>
      <c r="N58" s="50"/>
      <c r="O58" s="50"/>
      <c r="P58" s="50"/>
      <c r="Q58" s="50"/>
      <c r="R58" s="50"/>
      <c r="S58" s="50"/>
      <c r="T58" s="50"/>
      <c r="U58" s="50"/>
      <c r="V58" s="50"/>
      <c r="W58" s="50"/>
      <c r="X58" s="50"/>
      <c r="Y58" s="50"/>
      <c r="Z58" s="50"/>
    </row>
    <row r="59" ht="15.75" customHeight="1">
      <c r="A59" s="50"/>
      <c r="B59" s="50"/>
      <c r="C59" s="50"/>
      <c r="D59" s="50"/>
      <c r="E59" s="50"/>
      <c r="F59" s="50"/>
      <c r="G59" s="50"/>
      <c r="H59" s="50"/>
      <c r="I59" s="50"/>
      <c r="J59" s="50"/>
      <c r="K59" s="50"/>
      <c r="L59" s="50"/>
      <c r="M59" s="50"/>
      <c r="N59" s="50"/>
      <c r="O59" s="50"/>
      <c r="P59" s="50"/>
      <c r="Q59" s="50"/>
      <c r="R59" s="50"/>
      <c r="S59" s="50"/>
      <c r="T59" s="50"/>
      <c r="U59" s="50"/>
      <c r="V59" s="50"/>
      <c r="W59" s="50"/>
      <c r="X59" s="50"/>
      <c r="Y59" s="50"/>
      <c r="Z59" s="50"/>
    </row>
    <row r="60" ht="15.75" customHeight="1">
      <c r="A60" s="50"/>
      <c r="B60" s="50"/>
      <c r="C60" s="50"/>
      <c r="D60" s="50"/>
      <c r="E60" s="50"/>
      <c r="F60" s="50"/>
      <c r="G60" s="50"/>
      <c r="H60" s="50"/>
      <c r="I60" s="50"/>
      <c r="J60" s="50"/>
      <c r="K60" s="50"/>
      <c r="L60" s="50"/>
      <c r="M60" s="50"/>
      <c r="N60" s="50"/>
      <c r="O60" s="50"/>
      <c r="P60" s="50"/>
      <c r="Q60" s="50"/>
      <c r="R60" s="50"/>
      <c r="S60" s="50"/>
      <c r="T60" s="50"/>
      <c r="U60" s="50"/>
      <c r="V60" s="50"/>
      <c r="W60" s="50"/>
      <c r="X60" s="50"/>
      <c r="Y60" s="50"/>
      <c r="Z60" s="50"/>
    </row>
    <row r="61" ht="15.75" customHeight="1">
      <c r="A61" s="50"/>
      <c r="B61" s="50"/>
      <c r="C61" s="50"/>
      <c r="D61" s="50"/>
      <c r="E61" s="50"/>
      <c r="F61" s="50"/>
      <c r="G61" s="50"/>
      <c r="H61" s="50"/>
      <c r="I61" s="50"/>
      <c r="J61" s="50"/>
      <c r="K61" s="50"/>
      <c r="L61" s="50"/>
      <c r="M61" s="50"/>
      <c r="N61" s="50"/>
      <c r="O61" s="50"/>
      <c r="P61" s="50"/>
      <c r="Q61" s="50"/>
      <c r="R61" s="50"/>
      <c r="S61" s="50"/>
      <c r="T61" s="50"/>
      <c r="U61" s="50"/>
      <c r="V61" s="50"/>
      <c r="W61" s="50"/>
      <c r="X61" s="50"/>
      <c r="Y61" s="50"/>
      <c r="Z61" s="50"/>
    </row>
    <row r="62" ht="15.75" customHeight="1">
      <c r="A62" s="50"/>
      <c r="B62" s="50"/>
      <c r="C62" s="50"/>
      <c r="D62" s="50"/>
      <c r="E62" s="50"/>
      <c r="F62" s="50"/>
      <c r="G62" s="50"/>
      <c r="H62" s="50"/>
      <c r="I62" s="50"/>
      <c r="J62" s="50"/>
      <c r="K62" s="50"/>
      <c r="L62" s="50"/>
      <c r="M62" s="50"/>
      <c r="N62" s="50"/>
      <c r="O62" s="50"/>
      <c r="P62" s="50"/>
      <c r="Q62" s="50"/>
      <c r="R62" s="50"/>
      <c r="S62" s="50"/>
      <c r="T62" s="50"/>
      <c r="U62" s="50"/>
      <c r="V62" s="50"/>
      <c r="W62" s="50"/>
      <c r="X62" s="50"/>
      <c r="Y62" s="50"/>
      <c r="Z62" s="50"/>
    </row>
    <row r="63" ht="15.75" customHeight="1">
      <c r="A63" s="50"/>
      <c r="B63" s="50"/>
      <c r="C63" s="50"/>
      <c r="D63" s="50"/>
      <c r="E63" s="50"/>
      <c r="F63" s="50"/>
      <c r="G63" s="50"/>
      <c r="H63" s="50"/>
      <c r="I63" s="50"/>
      <c r="J63" s="50"/>
      <c r="K63" s="50"/>
      <c r="L63" s="50"/>
      <c r="M63" s="50"/>
      <c r="N63" s="50"/>
      <c r="O63" s="50"/>
      <c r="P63" s="50"/>
      <c r="Q63" s="50"/>
      <c r="R63" s="50"/>
      <c r="S63" s="50"/>
      <c r="T63" s="50"/>
      <c r="U63" s="50"/>
      <c r="V63" s="50"/>
      <c r="W63" s="50"/>
      <c r="X63" s="50"/>
      <c r="Y63" s="50"/>
      <c r="Z63" s="50"/>
    </row>
    <row r="64" ht="15.75" customHeight="1">
      <c r="A64" s="50"/>
      <c r="B64" s="50"/>
      <c r="C64" s="50"/>
      <c r="D64" s="50"/>
      <c r="E64" s="50"/>
      <c r="F64" s="50"/>
      <c r="G64" s="50"/>
      <c r="H64" s="50"/>
      <c r="I64" s="50"/>
      <c r="J64" s="50"/>
      <c r="K64" s="50"/>
      <c r="L64" s="50"/>
      <c r="M64" s="50"/>
      <c r="N64" s="50"/>
      <c r="O64" s="50"/>
      <c r="P64" s="50"/>
      <c r="Q64" s="50"/>
      <c r="R64" s="50"/>
      <c r="S64" s="50"/>
      <c r="T64" s="50"/>
      <c r="U64" s="50"/>
      <c r="V64" s="50"/>
      <c r="W64" s="50"/>
      <c r="X64" s="50"/>
      <c r="Y64" s="50"/>
      <c r="Z64" s="50"/>
    </row>
    <row r="65" ht="15.75" customHeight="1">
      <c r="A65" s="50"/>
      <c r="B65" s="50"/>
      <c r="C65" s="50"/>
      <c r="D65" s="50"/>
      <c r="E65" s="50"/>
      <c r="F65" s="50"/>
      <c r="G65" s="50"/>
      <c r="H65" s="50"/>
      <c r="I65" s="50"/>
      <c r="J65" s="50"/>
      <c r="K65" s="50"/>
      <c r="L65" s="50"/>
      <c r="M65" s="50"/>
      <c r="N65" s="50"/>
      <c r="O65" s="50"/>
      <c r="P65" s="50"/>
      <c r="Q65" s="50"/>
      <c r="R65" s="50"/>
      <c r="S65" s="50"/>
      <c r="T65" s="50"/>
      <c r="U65" s="50"/>
      <c r="V65" s="50"/>
      <c r="W65" s="50"/>
      <c r="X65" s="50"/>
      <c r="Y65" s="50"/>
      <c r="Z65" s="50"/>
    </row>
    <row r="66" ht="15.75" customHeight="1">
      <c r="A66" s="50"/>
      <c r="B66" s="50"/>
      <c r="C66" s="50"/>
      <c r="D66" s="50"/>
      <c r="E66" s="50"/>
      <c r="F66" s="50"/>
      <c r="G66" s="50"/>
      <c r="H66" s="50"/>
      <c r="I66" s="50"/>
      <c r="J66" s="50"/>
      <c r="K66" s="50"/>
      <c r="L66" s="50"/>
      <c r="M66" s="50"/>
      <c r="N66" s="50"/>
      <c r="O66" s="50"/>
      <c r="P66" s="50"/>
      <c r="Q66" s="50"/>
      <c r="R66" s="50"/>
      <c r="S66" s="50"/>
      <c r="T66" s="50"/>
      <c r="U66" s="50"/>
      <c r="V66" s="50"/>
      <c r="W66" s="50"/>
      <c r="X66" s="50"/>
      <c r="Y66" s="50"/>
      <c r="Z66" s="50"/>
    </row>
    <row r="67" ht="15.75" customHeight="1">
      <c r="A67" s="50"/>
      <c r="B67" s="50"/>
      <c r="C67" s="50"/>
      <c r="D67" s="50"/>
      <c r="E67" s="50"/>
      <c r="F67" s="50"/>
      <c r="G67" s="50"/>
      <c r="H67" s="50"/>
      <c r="I67" s="50"/>
      <c r="J67" s="50"/>
      <c r="K67" s="50"/>
      <c r="L67" s="50"/>
      <c r="M67" s="50"/>
      <c r="N67" s="50"/>
      <c r="O67" s="50"/>
      <c r="P67" s="50"/>
      <c r="Q67" s="50"/>
      <c r="R67" s="50"/>
      <c r="S67" s="50"/>
      <c r="T67" s="50"/>
      <c r="U67" s="50"/>
      <c r="V67" s="50"/>
      <c r="W67" s="50"/>
      <c r="X67" s="50"/>
      <c r="Y67" s="50"/>
      <c r="Z67" s="50"/>
    </row>
    <row r="68" ht="15.75" customHeight="1">
      <c r="A68" s="50"/>
      <c r="B68" s="50"/>
      <c r="C68" s="50"/>
      <c r="D68" s="50"/>
      <c r="E68" s="50"/>
      <c r="F68" s="50"/>
      <c r="G68" s="50"/>
      <c r="H68" s="50"/>
      <c r="I68" s="50"/>
      <c r="J68" s="50"/>
      <c r="K68" s="50"/>
      <c r="L68" s="50"/>
      <c r="M68" s="50"/>
      <c r="N68" s="50"/>
      <c r="O68" s="50"/>
      <c r="P68" s="50"/>
      <c r="Q68" s="50"/>
      <c r="R68" s="50"/>
      <c r="S68" s="50"/>
      <c r="T68" s="50"/>
      <c r="U68" s="50"/>
      <c r="V68" s="50"/>
      <c r="W68" s="50"/>
      <c r="X68" s="50"/>
      <c r="Y68" s="50"/>
      <c r="Z68" s="50"/>
    </row>
    <row r="69" ht="15.75" customHeight="1">
      <c r="A69" s="50"/>
      <c r="B69" s="50"/>
      <c r="C69" s="50"/>
      <c r="D69" s="50"/>
      <c r="E69" s="50"/>
      <c r="F69" s="50"/>
      <c r="G69" s="50"/>
      <c r="H69" s="50"/>
      <c r="I69" s="50"/>
      <c r="J69" s="50"/>
      <c r="K69" s="50"/>
      <c r="L69" s="50"/>
      <c r="M69" s="50"/>
      <c r="N69" s="50"/>
      <c r="O69" s="50"/>
      <c r="P69" s="50"/>
      <c r="Q69" s="50"/>
      <c r="R69" s="50"/>
      <c r="S69" s="50"/>
      <c r="T69" s="50"/>
      <c r="U69" s="50"/>
      <c r="V69" s="50"/>
      <c r="W69" s="50"/>
      <c r="X69" s="50"/>
      <c r="Y69" s="50"/>
      <c r="Z69" s="50"/>
    </row>
    <row r="70" ht="15.75" customHeight="1">
      <c r="A70" s="50"/>
      <c r="B70" s="50"/>
      <c r="C70" s="50"/>
      <c r="D70" s="50"/>
      <c r="E70" s="50"/>
      <c r="F70" s="50"/>
      <c r="G70" s="50"/>
      <c r="H70" s="50"/>
      <c r="I70" s="50"/>
      <c r="J70" s="50"/>
      <c r="K70" s="50"/>
      <c r="L70" s="50"/>
      <c r="M70" s="50"/>
      <c r="N70" s="50"/>
      <c r="O70" s="50"/>
      <c r="P70" s="50"/>
      <c r="Q70" s="50"/>
      <c r="R70" s="50"/>
      <c r="S70" s="50"/>
      <c r="T70" s="50"/>
      <c r="U70" s="50"/>
      <c r="V70" s="50"/>
      <c r="W70" s="50"/>
      <c r="X70" s="50"/>
      <c r="Y70" s="50"/>
      <c r="Z70" s="50"/>
    </row>
    <row r="71" ht="15.75" customHeight="1">
      <c r="A71" s="50"/>
      <c r="B71" s="50"/>
      <c r="C71" s="50"/>
      <c r="D71" s="50"/>
      <c r="E71" s="50"/>
      <c r="F71" s="50"/>
      <c r="G71" s="50"/>
      <c r="H71" s="50"/>
      <c r="I71" s="50"/>
      <c r="J71" s="50"/>
      <c r="K71" s="50"/>
      <c r="L71" s="50"/>
      <c r="M71" s="50"/>
      <c r="N71" s="50"/>
      <c r="O71" s="50"/>
      <c r="P71" s="50"/>
      <c r="Q71" s="50"/>
      <c r="R71" s="50"/>
      <c r="S71" s="50"/>
      <c r="T71" s="50"/>
      <c r="U71" s="50"/>
      <c r="V71" s="50"/>
      <c r="W71" s="50"/>
      <c r="X71" s="50"/>
      <c r="Y71" s="50"/>
      <c r="Z71" s="50"/>
    </row>
    <row r="72" ht="15.75" customHeight="1">
      <c r="A72" s="50"/>
      <c r="B72" s="50"/>
      <c r="C72" s="50"/>
      <c r="D72" s="50"/>
      <c r="E72" s="50"/>
      <c r="F72" s="50"/>
      <c r="G72" s="50"/>
      <c r="H72" s="50"/>
      <c r="I72" s="50"/>
      <c r="J72" s="50"/>
      <c r="K72" s="50"/>
      <c r="L72" s="50"/>
      <c r="M72" s="50"/>
      <c r="N72" s="50"/>
      <c r="O72" s="50"/>
      <c r="P72" s="50"/>
      <c r="Q72" s="50"/>
      <c r="R72" s="50"/>
      <c r="S72" s="50"/>
      <c r="T72" s="50"/>
      <c r="U72" s="50"/>
      <c r="V72" s="50"/>
      <c r="W72" s="50"/>
      <c r="X72" s="50"/>
      <c r="Y72" s="50"/>
      <c r="Z72" s="50"/>
    </row>
    <row r="73" ht="15.75" customHeight="1">
      <c r="A73" s="50"/>
      <c r="B73" s="50"/>
      <c r="C73" s="50"/>
      <c r="D73" s="50"/>
      <c r="E73" s="50"/>
      <c r="F73" s="50"/>
      <c r="G73" s="50"/>
      <c r="H73" s="50"/>
      <c r="I73" s="50"/>
      <c r="J73" s="50"/>
      <c r="K73" s="50"/>
      <c r="L73" s="50"/>
      <c r="M73" s="50"/>
      <c r="N73" s="50"/>
      <c r="O73" s="50"/>
      <c r="P73" s="50"/>
      <c r="Q73" s="50"/>
      <c r="R73" s="50"/>
      <c r="S73" s="50"/>
      <c r="T73" s="50"/>
      <c r="U73" s="50"/>
      <c r="V73" s="50"/>
      <c r="W73" s="50"/>
      <c r="X73" s="50"/>
      <c r="Y73" s="50"/>
      <c r="Z73" s="50"/>
    </row>
    <row r="74" ht="15.75" customHeight="1">
      <c r="A74" s="50"/>
      <c r="B74" s="50"/>
      <c r="C74" s="50"/>
      <c r="D74" s="50"/>
      <c r="E74" s="50"/>
      <c r="F74" s="50"/>
      <c r="G74" s="50"/>
      <c r="H74" s="50"/>
      <c r="I74" s="50"/>
      <c r="J74" s="50"/>
      <c r="K74" s="50"/>
      <c r="L74" s="50"/>
      <c r="M74" s="50"/>
      <c r="N74" s="50"/>
      <c r="O74" s="50"/>
      <c r="P74" s="50"/>
      <c r="Q74" s="50"/>
      <c r="R74" s="50"/>
      <c r="S74" s="50"/>
      <c r="T74" s="50"/>
      <c r="U74" s="50"/>
      <c r="V74" s="50"/>
      <c r="W74" s="50"/>
      <c r="X74" s="50"/>
      <c r="Y74" s="50"/>
      <c r="Z74" s="50"/>
    </row>
    <row r="75" ht="15.75" customHeight="1">
      <c r="A75" s="50"/>
      <c r="B75" s="50"/>
      <c r="C75" s="50"/>
      <c r="D75" s="50"/>
      <c r="E75" s="50"/>
      <c r="F75" s="50"/>
      <c r="G75" s="50"/>
      <c r="H75" s="50"/>
      <c r="I75" s="50"/>
      <c r="J75" s="50"/>
      <c r="K75" s="50"/>
      <c r="L75" s="50"/>
      <c r="M75" s="50"/>
      <c r="N75" s="50"/>
      <c r="O75" s="50"/>
      <c r="P75" s="50"/>
      <c r="Q75" s="50"/>
      <c r="R75" s="50"/>
      <c r="S75" s="50"/>
      <c r="T75" s="50"/>
      <c r="U75" s="50"/>
      <c r="V75" s="50"/>
      <c r="W75" s="50"/>
      <c r="X75" s="50"/>
      <c r="Y75" s="50"/>
      <c r="Z75" s="50"/>
    </row>
    <row r="76" ht="15.75" customHeight="1">
      <c r="A76" s="50"/>
      <c r="B76" s="50"/>
      <c r="C76" s="50"/>
      <c r="D76" s="50"/>
      <c r="E76" s="50"/>
      <c r="F76" s="50"/>
      <c r="G76" s="50"/>
      <c r="H76" s="50"/>
      <c r="I76" s="50"/>
      <c r="J76" s="50"/>
      <c r="K76" s="50"/>
      <c r="L76" s="50"/>
      <c r="M76" s="50"/>
      <c r="N76" s="50"/>
      <c r="O76" s="50"/>
      <c r="P76" s="50"/>
      <c r="Q76" s="50"/>
      <c r="R76" s="50"/>
      <c r="S76" s="50"/>
      <c r="T76" s="50"/>
      <c r="U76" s="50"/>
      <c r="V76" s="50"/>
      <c r="W76" s="50"/>
      <c r="X76" s="50"/>
      <c r="Y76" s="50"/>
      <c r="Z76" s="50"/>
    </row>
    <row r="77" ht="15.75" customHeight="1">
      <c r="A77" s="50"/>
      <c r="B77" s="50"/>
      <c r="C77" s="50"/>
      <c r="D77" s="50"/>
      <c r="E77" s="50"/>
      <c r="F77" s="50"/>
      <c r="G77" s="50"/>
      <c r="H77" s="50"/>
      <c r="I77" s="50"/>
      <c r="J77" s="50"/>
      <c r="K77" s="50"/>
      <c r="L77" s="50"/>
      <c r="M77" s="50"/>
      <c r="N77" s="50"/>
      <c r="O77" s="50"/>
      <c r="P77" s="50"/>
      <c r="Q77" s="50"/>
      <c r="R77" s="50"/>
      <c r="S77" s="50"/>
      <c r="T77" s="50"/>
      <c r="U77" s="50"/>
      <c r="V77" s="50"/>
      <c r="W77" s="50"/>
      <c r="X77" s="50"/>
      <c r="Y77" s="50"/>
      <c r="Z77" s="50"/>
    </row>
    <row r="78" ht="15.75" customHeight="1">
      <c r="A78" s="50"/>
      <c r="B78" s="50"/>
      <c r="C78" s="50"/>
      <c r="D78" s="50"/>
      <c r="E78" s="50"/>
      <c r="F78" s="50"/>
      <c r="G78" s="50"/>
      <c r="H78" s="50"/>
      <c r="I78" s="50"/>
      <c r="J78" s="50"/>
      <c r="K78" s="50"/>
      <c r="L78" s="50"/>
      <c r="M78" s="50"/>
      <c r="N78" s="50"/>
      <c r="O78" s="50"/>
      <c r="P78" s="50"/>
      <c r="Q78" s="50"/>
      <c r="R78" s="50"/>
      <c r="S78" s="50"/>
      <c r="T78" s="50"/>
      <c r="U78" s="50"/>
      <c r="V78" s="50"/>
      <c r="W78" s="50"/>
      <c r="X78" s="50"/>
      <c r="Y78" s="50"/>
      <c r="Z78" s="50"/>
    </row>
    <row r="79" ht="15.75" customHeight="1">
      <c r="A79" s="50"/>
      <c r="B79" s="50"/>
      <c r="C79" s="50"/>
      <c r="D79" s="50"/>
      <c r="E79" s="50"/>
      <c r="F79" s="50"/>
      <c r="G79" s="50"/>
      <c r="H79" s="50"/>
      <c r="I79" s="50"/>
      <c r="J79" s="50"/>
      <c r="K79" s="50"/>
      <c r="L79" s="50"/>
      <c r="M79" s="50"/>
      <c r="N79" s="50"/>
      <c r="O79" s="50"/>
      <c r="P79" s="50"/>
      <c r="Q79" s="50"/>
      <c r="R79" s="50"/>
      <c r="S79" s="50"/>
      <c r="T79" s="50"/>
      <c r="U79" s="50"/>
      <c r="V79" s="50"/>
      <c r="W79" s="50"/>
      <c r="X79" s="50"/>
      <c r="Y79" s="50"/>
      <c r="Z79" s="50"/>
    </row>
    <row r="80" ht="15.75" customHeight="1">
      <c r="A80" s="50"/>
      <c r="B80" s="50"/>
      <c r="C80" s="50"/>
      <c r="D80" s="50"/>
      <c r="E80" s="50"/>
      <c r="F80" s="50"/>
      <c r="G80" s="50"/>
      <c r="H80" s="50"/>
      <c r="I80" s="50"/>
      <c r="J80" s="50"/>
      <c r="K80" s="50"/>
      <c r="L80" s="50"/>
      <c r="M80" s="50"/>
      <c r="N80" s="50"/>
      <c r="O80" s="50"/>
      <c r="P80" s="50"/>
      <c r="Q80" s="50"/>
      <c r="R80" s="50"/>
      <c r="S80" s="50"/>
      <c r="T80" s="50"/>
      <c r="U80" s="50"/>
      <c r="V80" s="50"/>
      <c r="W80" s="50"/>
      <c r="X80" s="50"/>
      <c r="Y80" s="50"/>
      <c r="Z80" s="50"/>
    </row>
    <row r="81" ht="15.75" customHeight="1">
      <c r="A81" s="50"/>
      <c r="B81" s="50"/>
      <c r="C81" s="50"/>
      <c r="D81" s="50"/>
      <c r="E81" s="50"/>
      <c r="F81" s="50"/>
      <c r="G81" s="50"/>
      <c r="H81" s="50"/>
      <c r="I81" s="50"/>
      <c r="J81" s="50"/>
      <c r="K81" s="50"/>
      <c r="L81" s="50"/>
      <c r="M81" s="50"/>
      <c r="N81" s="50"/>
      <c r="O81" s="50"/>
      <c r="P81" s="50"/>
      <c r="Q81" s="50"/>
      <c r="R81" s="50"/>
      <c r="S81" s="50"/>
      <c r="T81" s="50"/>
      <c r="U81" s="50"/>
      <c r="V81" s="50"/>
      <c r="W81" s="50"/>
      <c r="X81" s="50"/>
      <c r="Y81" s="50"/>
      <c r="Z81" s="50"/>
    </row>
    <row r="82" ht="15.75" customHeight="1">
      <c r="A82" s="50"/>
      <c r="B82" s="50"/>
      <c r="C82" s="50"/>
      <c r="D82" s="50"/>
      <c r="E82" s="50"/>
      <c r="F82" s="50"/>
      <c r="G82" s="50"/>
      <c r="H82" s="50"/>
      <c r="I82" s="50"/>
      <c r="J82" s="50"/>
      <c r="K82" s="50"/>
      <c r="L82" s="50"/>
      <c r="M82" s="50"/>
      <c r="N82" s="50"/>
      <c r="O82" s="50"/>
      <c r="P82" s="50"/>
      <c r="Q82" s="50"/>
      <c r="R82" s="50"/>
      <c r="S82" s="50"/>
      <c r="T82" s="50"/>
      <c r="U82" s="50"/>
      <c r="V82" s="50"/>
      <c r="W82" s="50"/>
      <c r="X82" s="50"/>
      <c r="Y82" s="50"/>
      <c r="Z82" s="50"/>
    </row>
    <row r="83" ht="15.75" customHeight="1">
      <c r="A83" s="50"/>
      <c r="B83" s="50"/>
      <c r="C83" s="50"/>
      <c r="D83" s="50"/>
      <c r="E83" s="50"/>
      <c r="F83" s="50"/>
      <c r="G83" s="50"/>
      <c r="H83" s="50"/>
      <c r="I83" s="50"/>
      <c r="J83" s="50"/>
      <c r="K83" s="50"/>
      <c r="L83" s="50"/>
      <c r="M83" s="50"/>
      <c r="N83" s="50"/>
      <c r="O83" s="50"/>
      <c r="P83" s="50"/>
      <c r="Q83" s="50"/>
      <c r="R83" s="50"/>
      <c r="S83" s="50"/>
      <c r="T83" s="50"/>
      <c r="U83" s="50"/>
      <c r="V83" s="50"/>
      <c r="W83" s="50"/>
      <c r="X83" s="50"/>
      <c r="Y83" s="50"/>
      <c r="Z83" s="50"/>
    </row>
    <row r="84" ht="15.75" customHeight="1">
      <c r="A84" s="50"/>
      <c r="B84" s="50"/>
      <c r="C84" s="50"/>
      <c r="D84" s="50"/>
      <c r="E84" s="50"/>
      <c r="F84" s="50"/>
      <c r="G84" s="50"/>
      <c r="H84" s="50"/>
      <c r="I84" s="50"/>
      <c r="J84" s="50"/>
      <c r="K84" s="50"/>
      <c r="L84" s="50"/>
      <c r="M84" s="50"/>
      <c r="N84" s="50"/>
      <c r="O84" s="50"/>
      <c r="P84" s="50"/>
      <c r="Q84" s="50"/>
      <c r="R84" s="50"/>
      <c r="S84" s="50"/>
      <c r="T84" s="50"/>
      <c r="U84" s="50"/>
      <c r="V84" s="50"/>
      <c r="W84" s="50"/>
      <c r="X84" s="50"/>
      <c r="Y84" s="50"/>
      <c r="Z84" s="50"/>
    </row>
    <row r="85" ht="15.75" customHeight="1">
      <c r="A85" s="50"/>
      <c r="B85" s="50"/>
      <c r="C85" s="50"/>
      <c r="D85" s="50"/>
      <c r="E85" s="50"/>
      <c r="F85" s="50"/>
      <c r="G85" s="50"/>
      <c r="H85" s="50"/>
      <c r="I85" s="50"/>
      <c r="J85" s="50"/>
      <c r="K85" s="50"/>
      <c r="L85" s="50"/>
      <c r="M85" s="50"/>
      <c r="N85" s="50"/>
      <c r="O85" s="50"/>
      <c r="P85" s="50"/>
      <c r="Q85" s="50"/>
      <c r="R85" s="50"/>
      <c r="S85" s="50"/>
      <c r="T85" s="50"/>
      <c r="U85" s="50"/>
      <c r="V85" s="50"/>
      <c r="W85" s="50"/>
      <c r="X85" s="50"/>
      <c r="Y85" s="50"/>
      <c r="Z85" s="50"/>
    </row>
    <row r="86" ht="15.75" customHeight="1">
      <c r="A86" s="50"/>
      <c r="B86" s="50"/>
      <c r="C86" s="50"/>
      <c r="D86" s="50"/>
      <c r="E86" s="50"/>
      <c r="F86" s="50"/>
      <c r="G86" s="50"/>
      <c r="H86" s="50"/>
      <c r="I86" s="50"/>
      <c r="J86" s="50"/>
      <c r="K86" s="50"/>
      <c r="L86" s="50"/>
      <c r="M86" s="50"/>
      <c r="N86" s="50"/>
      <c r="O86" s="50"/>
      <c r="P86" s="50"/>
      <c r="Q86" s="50"/>
      <c r="R86" s="50"/>
      <c r="S86" s="50"/>
      <c r="T86" s="50"/>
      <c r="U86" s="50"/>
      <c r="V86" s="50"/>
      <c r="W86" s="50"/>
      <c r="X86" s="50"/>
      <c r="Y86" s="50"/>
      <c r="Z86" s="50"/>
    </row>
    <row r="87" ht="15.75" customHeight="1">
      <c r="A87" s="50"/>
      <c r="B87" s="50"/>
      <c r="C87" s="50"/>
      <c r="D87" s="50"/>
      <c r="E87" s="50"/>
      <c r="F87" s="50"/>
      <c r="G87" s="50"/>
      <c r="H87" s="50"/>
      <c r="I87" s="50"/>
      <c r="J87" s="50"/>
      <c r="K87" s="50"/>
      <c r="L87" s="50"/>
      <c r="M87" s="50"/>
      <c r="N87" s="50"/>
      <c r="O87" s="50"/>
      <c r="P87" s="50"/>
      <c r="Q87" s="50"/>
      <c r="R87" s="50"/>
      <c r="S87" s="50"/>
      <c r="T87" s="50"/>
      <c r="U87" s="50"/>
      <c r="V87" s="50"/>
      <c r="W87" s="50"/>
      <c r="X87" s="50"/>
      <c r="Y87" s="50"/>
      <c r="Z87" s="50"/>
    </row>
    <row r="88" ht="15.75" customHeight="1">
      <c r="A88" s="50"/>
      <c r="B88" s="50"/>
      <c r="C88" s="50"/>
      <c r="D88" s="50"/>
      <c r="E88" s="50"/>
      <c r="F88" s="50"/>
      <c r="G88" s="50"/>
      <c r="H88" s="50"/>
      <c r="I88" s="50"/>
      <c r="J88" s="50"/>
      <c r="K88" s="50"/>
      <c r="L88" s="50"/>
      <c r="M88" s="50"/>
      <c r="N88" s="50"/>
      <c r="O88" s="50"/>
      <c r="P88" s="50"/>
      <c r="Q88" s="50"/>
      <c r="R88" s="50"/>
      <c r="S88" s="50"/>
      <c r="T88" s="50"/>
      <c r="U88" s="50"/>
      <c r="V88" s="50"/>
      <c r="W88" s="50"/>
      <c r="X88" s="50"/>
      <c r="Y88" s="50"/>
      <c r="Z88" s="50"/>
    </row>
    <row r="89" ht="15.75" customHeight="1">
      <c r="A89" s="50"/>
      <c r="B89" s="50"/>
      <c r="C89" s="50"/>
      <c r="D89" s="50"/>
      <c r="E89" s="50"/>
      <c r="F89" s="50"/>
      <c r="G89" s="50"/>
      <c r="H89" s="50"/>
      <c r="I89" s="50"/>
      <c r="J89" s="50"/>
      <c r="K89" s="50"/>
      <c r="L89" s="50"/>
      <c r="M89" s="50"/>
      <c r="N89" s="50"/>
      <c r="O89" s="50"/>
      <c r="P89" s="50"/>
      <c r="Q89" s="50"/>
      <c r="R89" s="50"/>
      <c r="S89" s="50"/>
      <c r="T89" s="50"/>
      <c r="U89" s="50"/>
      <c r="V89" s="50"/>
      <c r="W89" s="50"/>
      <c r="X89" s="50"/>
      <c r="Y89" s="50"/>
      <c r="Z89" s="50"/>
    </row>
    <row r="90" ht="15.75" customHeight="1">
      <c r="A90" s="50"/>
      <c r="B90" s="50"/>
      <c r="C90" s="50"/>
      <c r="D90" s="50"/>
      <c r="E90" s="50"/>
      <c r="F90" s="50"/>
      <c r="G90" s="50"/>
      <c r="H90" s="50"/>
      <c r="I90" s="50"/>
      <c r="J90" s="50"/>
      <c r="K90" s="50"/>
      <c r="L90" s="50"/>
      <c r="M90" s="50"/>
      <c r="N90" s="50"/>
      <c r="O90" s="50"/>
      <c r="P90" s="50"/>
      <c r="Q90" s="50"/>
      <c r="R90" s="50"/>
      <c r="S90" s="50"/>
      <c r="T90" s="50"/>
      <c r="U90" s="50"/>
      <c r="V90" s="50"/>
      <c r="W90" s="50"/>
      <c r="X90" s="50"/>
      <c r="Y90" s="50"/>
      <c r="Z90" s="50"/>
    </row>
    <row r="91" ht="15.75" customHeight="1">
      <c r="A91" s="50"/>
      <c r="B91" s="50"/>
      <c r="C91" s="50"/>
      <c r="D91" s="50"/>
      <c r="E91" s="50"/>
      <c r="F91" s="50"/>
      <c r="G91" s="50"/>
      <c r="H91" s="50"/>
      <c r="I91" s="50"/>
      <c r="J91" s="50"/>
      <c r="K91" s="50"/>
      <c r="L91" s="50"/>
      <c r="M91" s="50"/>
      <c r="N91" s="50"/>
      <c r="O91" s="50"/>
      <c r="P91" s="50"/>
      <c r="Q91" s="50"/>
      <c r="R91" s="50"/>
      <c r="S91" s="50"/>
      <c r="T91" s="50"/>
      <c r="U91" s="50"/>
      <c r="V91" s="50"/>
      <c r="W91" s="50"/>
      <c r="X91" s="50"/>
      <c r="Y91" s="50"/>
      <c r="Z91" s="50"/>
    </row>
    <row r="92" ht="15.75" customHeight="1">
      <c r="A92" s="50"/>
      <c r="B92" s="50"/>
      <c r="C92" s="50"/>
      <c r="D92" s="50"/>
      <c r="E92" s="50"/>
      <c r="F92" s="50"/>
      <c r="G92" s="50"/>
      <c r="H92" s="50"/>
      <c r="I92" s="50"/>
      <c r="J92" s="50"/>
      <c r="K92" s="50"/>
      <c r="L92" s="50"/>
      <c r="M92" s="50"/>
      <c r="N92" s="50"/>
      <c r="O92" s="50"/>
      <c r="P92" s="50"/>
      <c r="Q92" s="50"/>
      <c r="R92" s="50"/>
      <c r="S92" s="50"/>
      <c r="T92" s="50"/>
      <c r="U92" s="50"/>
      <c r="V92" s="50"/>
      <c r="W92" s="50"/>
      <c r="X92" s="50"/>
      <c r="Y92" s="50"/>
      <c r="Z92" s="50"/>
    </row>
    <row r="93" ht="15.75" customHeight="1">
      <c r="A93" s="50"/>
      <c r="B93" s="50"/>
      <c r="C93" s="50"/>
      <c r="D93" s="50"/>
      <c r="E93" s="50"/>
      <c r="F93" s="50"/>
      <c r="G93" s="50"/>
      <c r="H93" s="50"/>
      <c r="I93" s="50"/>
      <c r="J93" s="50"/>
      <c r="K93" s="50"/>
      <c r="L93" s="50"/>
      <c r="M93" s="50"/>
      <c r="N93" s="50"/>
      <c r="O93" s="50"/>
      <c r="P93" s="50"/>
      <c r="Q93" s="50"/>
      <c r="R93" s="50"/>
      <c r="S93" s="50"/>
      <c r="T93" s="50"/>
      <c r="U93" s="50"/>
      <c r="V93" s="50"/>
      <c r="W93" s="50"/>
      <c r="X93" s="50"/>
      <c r="Y93" s="50"/>
      <c r="Z93" s="50"/>
    </row>
    <row r="94" ht="15.75" customHeight="1">
      <c r="A94" s="50"/>
      <c r="B94" s="50"/>
      <c r="C94" s="50"/>
      <c r="D94" s="50"/>
      <c r="E94" s="50"/>
      <c r="F94" s="50"/>
      <c r="G94" s="50"/>
      <c r="H94" s="50"/>
      <c r="I94" s="50"/>
      <c r="J94" s="50"/>
      <c r="K94" s="50"/>
      <c r="L94" s="50"/>
      <c r="M94" s="50"/>
      <c r="N94" s="50"/>
      <c r="O94" s="50"/>
      <c r="P94" s="50"/>
      <c r="Q94" s="50"/>
      <c r="R94" s="50"/>
      <c r="S94" s="50"/>
      <c r="T94" s="50"/>
      <c r="U94" s="50"/>
      <c r="V94" s="50"/>
      <c r="W94" s="50"/>
      <c r="X94" s="50"/>
      <c r="Y94" s="50"/>
      <c r="Z94" s="50"/>
    </row>
    <row r="95" ht="15.75" customHeight="1">
      <c r="A95" s="50"/>
      <c r="B95" s="50"/>
      <c r="C95" s="50"/>
      <c r="D95" s="50"/>
      <c r="E95" s="50"/>
      <c r="F95" s="50"/>
      <c r="G95" s="50"/>
      <c r="H95" s="50"/>
      <c r="I95" s="50"/>
      <c r="J95" s="50"/>
      <c r="K95" s="50"/>
      <c r="L95" s="50"/>
      <c r="M95" s="50"/>
      <c r="N95" s="50"/>
      <c r="O95" s="50"/>
      <c r="P95" s="50"/>
      <c r="Q95" s="50"/>
      <c r="R95" s="50"/>
      <c r="S95" s="50"/>
      <c r="T95" s="50"/>
      <c r="U95" s="50"/>
      <c r="V95" s="50"/>
      <c r="W95" s="50"/>
      <c r="X95" s="50"/>
      <c r="Y95" s="50"/>
      <c r="Z95" s="50"/>
    </row>
    <row r="96" ht="15.75" customHeight="1">
      <c r="A96" s="50"/>
      <c r="B96" s="50"/>
      <c r="C96" s="50"/>
      <c r="D96" s="50"/>
      <c r="E96" s="50"/>
      <c r="F96" s="50"/>
      <c r="G96" s="50"/>
      <c r="H96" s="50"/>
      <c r="I96" s="50"/>
      <c r="J96" s="50"/>
      <c r="K96" s="50"/>
      <c r="L96" s="50"/>
      <c r="M96" s="50"/>
      <c r="N96" s="50"/>
      <c r="O96" s="50"/>
      <c r="P96" s="50"/>
      <c r="Q96" s="50"/>
      <c r="R96" s="50"/>
      <c r="S96" s="50"/>
      <c r="T96" s="50"/>
      <c r="U96" s="50"/>
      <c r="V96" s="50"/>
      <c r="W96" s="50"/>
      <c r="X96" s="50"/>
      <c r="Y96" s="50"/>
      <c r="Z96" s="50"/>
    </row>
    <row r="97" ht="15.75" customHeight="1">
      <c r="A97" s="50"/>
      <c r="B97" s="50"/>
      <c r="C97" s="50"/>
      <c r="D97" s="50"/>
      <c r="E97" s="50"/>
      <c r="F97" s="50"/>
      <c r="G97" s="50"/>
      <c r="H97" s="50"/>
      <c r="I97" s="50"/>
      <c r="J97" s="50"/>
      <c r="K97" s="50"/>
      <c r="L97" s="50"/>
      <c r="M97" s="50"/>
      <c r="N97" s="50"/>
      <c r="O97" s="50"/>
      <c r="P97" s="50"/>
      <c r="Q97" s="50"/>
      <c r="R97" s="50"/>
      <c r="S97" s="50"/>
      <c r="T97" s="50"/>
      <c r="U97" s="50"/>
      <c r="V97" s="50"/>
      <c r="W97" s="50"/>
      <c r="X97" s="50"/>
      <c r="Y97" s="50"/>
      <c r="Z97" s="50"/>
    </row>
    <row r="98" ht="15.75" customHeight="1">
      <c r="A98" s="50"/>
      <c r="B98" s="50"/>
      <c r="C98" s="50"/>
      <c r="D98" s="50"/>
      <c r="E98" s="50"/>
      <c r="F98" s="50"/>
      <c r="G98" s="50"/>
      <c r="H98" s="50"/>
      <c r="I98" s="50"/>
      <c r="J98" s="50"/>
      <c r="K98" s="50"/>
      <c r="L98" s="50"/>
      <c r="M98" s="50"/>
      <c r="N98" s="50"/>
      <c r="O98" s="50"/>
      <c r="P98" s="50"/>
      <c r="Q98" s="50"/>
      <c r="R98" s="50"/>
      <c r="S98" s="50"/>
      <c r="T98" s="50"/>
      <c r="U98" s="50"/>
      <c r="V98" s="50"/>
      <c r="W98" s="50"/>
      <c r="X98" s="50"/>
      <c r="Y98" s="50"/>
      <c r="Z98" s="50"/>
    </row>
    <row r="99" ht="15.75" customHeight="1">
      <c r="A99" s="50"/>
      <c r="B99" s="50"/>
      <c r="C99" s="50"/>
      <c r="D99" s="50"/>
      <c r="E99" s="50"/>
      <c r="F99" s="50"/>
      <c r="G99" s="50"/>
      <c r="H99" s="50"/>
      <c r="I99" s="50"/>
      <c r="J99" s="50"/>
      <c r="K99" s="50"/>
      <c r="L99" s="50"/>
      <c r="M99" s="50"/>
      <c r="N99" s="50"/>
      <c r="O99" s="50"/>
      <c r="P99" s="50"/>
      <c r="Q99" s="50"/>
      <c r="R99" s="50"/>
      <c r="S99" s="50"/>
      <c r="T99" s="50"/>
      <c r="U99" s="50"/>
      <c r="V99" s="50"/>
      <c r="W99" s="50"/>
      <c r="X99" s="50"/>
      <c r="Y99" s="50"/>
      <c r="Z99" s="50"/>
    </row>
    <row r="100" ht="15.75" customHeight="1">
      <c r="A100" s="50"/>
      <c r="B100" s="50"/>
      <c r="C100" s="50"/>
      <c r="D100" s="50"/>
      <c r="E100" s="50"/>
      <c r="F100" s="50"/>
      <c r="G100" s="50"/>
      <c r="H100" s="50"/>
      <c r="I100" s="50"/>
      <c r="J100" s="50"/>
      <c r="K100" s="50"/>
      <c r="L100" s="50"/>
      <c r="M100" s="50"/>
      <c r="N100" s="50"/>
      <c r="O100" s="50"/>
      <c r="P100" s="50"/>
      <c r="Q100" s="50"/>
      <c r="R100" s="50"/>
      <c r="S100" s="50"/>
      <c r="T100" s="50"/>
      <c r="U100" s="50"/>
      <c r="V100" s="50"/>
      <c r="W100" s="50"/>
      <c r="X100" s="50"/>
      <c r="Y100" s="50"/>
      <c r="Z100" s="50"/>
    </row>
    <row r="101" ht="15.75" customHeight="1">
      <c r="A101" s="50"/>
      <c r="B101" s="50"/>
      <c r="C101" s="50"/>
      <c r="D101" s="50"/>
      <c r="E101" s="50"/>
      <c r="F101" s="50"/>
      <c r="G101" s="50"/>
      <c r="H101" s="50"/>
      <c r="I101" s="50"/>
      <c r="J101" s="50"/>
      <c r="K101" s="50"/>
      <c r="L101" s="50"/>
      <c r="M101" s="50"/>
      <c r="N101" s="50"/>
      <c r="O101" s="50"/>
      <c r="P101" s="50"/>
      <c r="Q101" s="50"/>
      <c r="R101" s="50"/>
      <c r="S101" s="50"/>
      <c r="T101" s="50"/>
      <c r="U101" s="50"/>
      <c r="V101" s="50"/>
      <c r="W101" s="50"/>
      <c r="X101" s="50"/>
      <c r="Y101" s="50"/>
      <c r="Z101" s="50"/>
    </row>
    <row r="102" ht="15.75" customHeight="1">
      <c r="A102" s="50"/>
      <c r="B102" s="50"/>
      <c r="C102" s="50"/>
      <c r="D102" s="50"/>
      <c r="E102" s="50"/>
      <c r="F102" s="50"/>
      <c r="G102" s="50"/>
      <c r="H102" s="50"/>
      <c r="I102" s="50"/>
      <c r="J102" s="50"/>
      <c r="K102" s="50"/>
      <c r="L102" s="50"/>
      <c r="M102" s="50"/>
      <c r="N102" s="50"/>
      <c r="O102" s="50"/>
      <c r="P102" s="50"/>
      <c r="Q102" s="50"/>
      <c r="R102" s="50"/>
      <c r="S102" s="50"/>
      <c r="T102" s="50"/>
      <c r="U102" s="50"/>
      <c r="V102" s="50"/>
      <c r="W102" s="50"/>
      <c r="X102" s="50"/>
      <c r="Y102" s="50"/>
      <c r="Z102" s="50"/>
    </row>
    <row r="103" ht="15.75" customHeight="1">
      <c r="A103" s="50"/>
      <c r="B103" s="50"/>
      <c r="C103" s="50"/>
      <c r="D103" s="50"/>
      <c r="E103" s="50"/>
      <c r="F103" s="50"/>
      <c r="G103" s="50"/>
      <c r="H103" s="50"/>
      <c r="I103" s="50"/>
      <c r="J103" s="50"/>
      <c r="K103" s="50"/>
      <c r="L103" s="50"/>
      <c r="M103" s="50"/>
      <c r="N103" s="50"/>
      <c r="O103" s="50"/>
      <c r="P103" s="50"/>
      <c r="Q103" s="50"/>
      <c r="R103" s="50"/>
      <c r="S103" s="50"/>
      <c r="T103" s="50"/>
      <c r="U103" s="50"/>
      <c r="V103" s="50"/>
      <c r="W103" s="50"/>
      <c r="X103" s="50"/>
      <c r="Y103" s="50"/>
      <c r="Z103" s="50"/>
    </row>
    <row r="104" ht="15.75" customHeight="1">
      <c r="A104" s="50"/>
      <c r="B104" s="50"/>
      <c r="C104" s="50"/>
      <c r="D104" s="50"/>
      <c r="E104" s="50"/>
      <c r="F104" s="50"/>
      <c r="G104" s="50"/>
      <c r="H104" s="50"/>
      <c r="I104" s="50"/>
      <c r="J104" s="50"/>
      <c r="K104" s="50"/>
      <c r="L104" s="50"/>
      <c r="M104" s="50"/>
      <c r="N104" s="50"/>
      <c r="O104" s="50"/>
      <c r="P104" s="50"/>
      <c r="Q104" s="50"/>
      <c r="R104" s="50"/>
      <c r="S104" s="50"/>
      <c r="T104" s="50"/>
      <c r="U104" s="50"/>
      <c r="V104" s="50"/>
      <c r="W104" s="50"/>
      <c r="X104" s="50"/>
      <c r="Y104" s="50"/>
      <c r="Z104" s="50"/>
    </row>
    <row r="105" ht="15.75" customHeight="1">
      <c r="A105" s="50"/>
      <c r="B105" s="50"/>
      <c r="C105" s="50"/>
      <c r="D105" s="50"/>
      <c r="E105" s="50"/>
      <c r="F105" s="50"/>
      <c r="G105" s="50"/>
      <c r="H105" s="50"/>
      <c r="I105" s="50"/>
      <c r="J105" s="50"/>
      <c r="K105" s="50"/>
      <c r="L105" s="50"/>
      <c r="M105" s="50"/>
      <c r="N105" s="50"/>
      <c r="O105" s="50"/>
      <c r="P105" s="50"/>
      <c r="Q105" s="50"/>
      <c r="R105" s="50"/>
      <c r="S105" s="50"/>
      <c r="T105" s="50"/>
      <c r="U105" s="50"/>
      <c r="V105" s="50"/>
      <c r="W105" s="50"/>
      <c r="X105" s="50"/>
      <c r="Y105" s="50"/>
      <c r="Z105" s="50"/>
    </row>
    <row r="106" ht="15.75" customHeight="1">
      <c r="A106" s="50"/>
      <c r="B106" s="50"/>
      <c r="C106" s="50"/>
      <c r="D106" s="50"/>
      <c r="E106" s="50"/>
      <c r="F106" s="50"/>
      <c r="G106" s="50"/>
      <c r="H106" s="50"/>
      <c r="I106" s="50"/>
      <c r="J106" s="50"/>
      <c r="K106" s="50"/>
      <c r="L106" s="50"/>
      <c r="M106" s="50"/>
      <c r="N106" s="50"/>
      <c r="O106" s="50"/>
      <c r="P106" s="50"/>
      <c r="Q106" s="50"/>
      <c r="R106" s="50"/>
      <c r="S106" s="50"/>
      <c r="T106" s="50"/>
      <c r="U106" s="50"/>
      <c r="V106" s="50"/>
      <c r="W106" s="50"/>
      <c r="X106" s="50"/>
      <c r="Y106" s="50"/>
      <c r="Z106" s="50"/>
    </row>
    <row r="107" ht="15.75" customHeight="1">
      <c r="A107" s="50"/>
      <c r="B107" s="50"/>
      <c r="C107" s="50"/>
      <c r="D107" s="50"/>
      <c r="E107" s="50"/>
      <c r="F107" s="50"/>
      <c r="G107" s="50"/>
      <c r="H107" s="50"/>
      <c r="I107" s="50"/>
      <c r="J107" s="50"/>
      <c r="K107" s="50"/>
      <c r="L107" s="50"/>
      <c r="M107" s="50"/>
      <c r="N107" s="50"/>
      <c r="O107" s="50"/>
      <c r="P107" s="50"/>
      <c r="Q107" s="50"/>
      <c r="R107" s="50"/>
      <c r="S107" s="50"/>
      <c r="T107" s="50"/>
      <c r="U107" s="50"/>
      <c r="V107" s="50"/>
      <c r="W107" s="50"/>
      <c r="X107" s="50"/>
      <c r="Y107" s="50"/>
      <c r="Z107" s="50"/>
    </row>
    <row r="108" ht="15.75" customHeight="1">
      <c r="A108" s="50"/>
      <c r="B108" s="50"/>
      <c r="C108" s="50"/>
      <c r="D108" s="50"/>
      <c r="E108" s="50"/>
      <c r="F108" s="50"/>
      <c r="G108" s="50"/>
      <c r="H108" s="50"/>
      <c r="I108" s="50"/>
      <c r="J108" s="50"/>
      <c r="K108" s="50"/>
      <c r="L108" s="50"/>
      <c r="M108" s="50"/>
      <c r="N108" s="50"/>
      <c r="O108" s="50"/>
      <c r="P108" s="50"/>
      <c r="Q108" s="50"/>
      <c r="R108" s="50"/>
      <c r="S108" s="50"/>
      <c r="T108" s="50"/>
      <c r="U108" s="50"/>
      <c r="V108" s="50"/>
      <c r="W108" s="50"/>
      <c r="X108" s="50"/>
      <c r="Y108" s="50"/>
      <c r="Z108" s="50"/>
    </row>
    <row r="109" ht="15.75" customHeight="1">
      <c r="A109" s="50"/>
      <c r="B109" s="50"/>
      <c r="C109" s="50"/>
      <c r="D109" s="50"/>
      <c r="E109" s="50"/>
      <c r="F109" s="50"/>
      <c r="G109" s="50"/>
      <c r="H109" s="50"/>
      <c r="I109" s="50"/>
      <c r="J109" s="50"/>
      <c r="K109" s="50"/>
      <c r="L109" s="50"/>
      <c r="M109" s="50"/>
      <c r="N109" s="50"/>
      <c r="O109" s="50"/>
      <c r="P109" s="50"/>
      <c r="Q109" s="50"/>
      <c r="R109" s="50"/>
      <c r="S109" s="50"/>
      <c r="T109" s="50"/>
      <c r="U109" s="50"/>
      <c r="V109" s="50"/>
      <c r="W109" s="50"/>
      <c r="X109" s="50"/>
      <c r="Y109" s="50"/>
      <c r="Z109" s="50"/>
    </row>
    <row r="110" ht="15.75" customHeight="1">
      <c r="A110" s="50"/>
      <c r="B110" s="50"/>
      <c r="C110" s="50"/>
      <c r="D110" s="50"/>
      <c r="E110" s="50"/>
      <c r="F110" s="50"/>
      <c r="G110" s="50"/>
      <c r="H110" s="50"/>
      <c r="I110" s="50"/>
      <c r="J110" s="50"/>
      <c r="K110" s="50"/>
      <c r="L110" s="50"/>
      <c r="M110" s="50"/>
      <c r="N110" s="50"/>
      <c r="O110" s="50"/>
      <c r="P110" s="50"/>
      <c r="Q110" s="50"/>
      <c r="R110" s="50"/>
      <c r="S110" s="50"/>
      <c r="T110" s="50"/>
      <c r="U110" s="50"/>
      <c r="V110" s="50"/>
      <c r="W110" s="50"/>
      <c r="X110" s="50"/>
      <c r="Y110" s="50"/>
      <c r="Z110" s="50"/>
    </row>
    <row r="111" ht="15.75" customHeight="1">
      <c r="A111" s="50"/>
      <c r="B111" s="50"/>
      <c r="C111" s="50"/>
      <c r="D111" s="50"/>
      <c r="E111" s="50"/>
      <c r="F111" s="50"/>
      <c r="G111" s="50"/>
      <c r="H111" s="50"/>
      <c r="I111" s="50"/>
      <c r="J111" s="50"/>
      <c r="K111" s="50"/>
      <c r="L111" s="50"/>
      <c r="M111" s="50"/>
      <c r="N111" s="50"/>
      <c r="O111" s="50"/>
      <c r="P111" s="50"/>
      <c r="Q111" s="50"/>
      <c r="R111" s="50"/>
      <c r="S111" s="50"/>
      <c r="T111" s="50"/>
      <c r="U111" s="50"/>
      <c r="V111" s="50"/>
      <c r="W111" s="50"/>
      <c r="X111" s="50"/>
      <c r="Y111" s="50"/>
      <c r="Z111" s="50"/>
    </row>
    <row r="112" ht="15.75" customHeight="1">
      <c r="A112" s="50"/>
      <c r="B112" s="50"/>
      <c r="C112" s="50"/>
      <c r="D112" s="50"/>
      <c r="E112" s="50"/>
      <c r="F112" s="50"/>
      <c r="G112" s="50"/>
      <c r="H112" s="50"/>
      <c r="I112" s="50"/>
      <c r="J112" s="50"/>
      <c r="K112" s="50"/>
      <c r="L112" s="50"/>
      <c r="M112" s="50"/>
      <c r="N112" s="50"/>
      <c r="O112" s="50"/>
      <c r="P112" s="50"/>
      <c r="Q112" s="50"/>
      <c r="R112" s="50"/>
      <c r="S112" s="50"/>
      <c r="T112" s="50"/>
      <c r="U112" s="50"/>
      <c r="V112" s="50"/>
      <c r="W112" s="50"/>
      <c r="X112" s="50"/>
      <c r="Y112" s="50"/>
      <c r="Z112" s="50"/>
    </row>
    <row r="113" ht="15.75" customHeight="1">
      <c r="A113" s="50"/>
      <c r="B113" s="50"/>
      <c r="C113" s="50"/>
      <c r="D113" s="50"/>
      <c r="E113" s="50"/>
      <c r="F113" s="50"/>
      <c r="G113" s="50"/>
      <c r="H113" s="50"/>
      <c r="I113" s="50"/>
      <c r="J113" s="50"/>
      <c r="K113" s="50"/>
      <c r="L113" s="50"/>
      <c r="M113" s="50"/>
      <c r="N113" s="50"/>
      <c r="O113" s="50"/>
      <c r="P113" s="50"/>
      <c r="Q113" s="50"/>
      <c r="R113" s="50"/>
      <c r="S113" s="50"/>
      <c r="T113" s="50"/>
      <c r="U113" s="50"/>
      <c r="V113" s="50"/>
      <c r="W113" s="50"/>
      <c r="X113" s="50"/>
      <c r="Y113" s="50"/>
      <c r="Z113" s="50"/>
    </row>
    <row r="114" ht="15.75" customHeight="1">
      <c r="A114" s="50"/>
      <c r="B114" s="50"/>
      <c r="C114" s="50"/>
      <c r="D114" s="50"/>
      <c r="E114" s="50"/>
      <c r="F114" s="50"/>
      <c r="G114" s="50"/>
      <c r="H114" s="50"/>
      <c r="I114" s="50"/>
      <c r="J114" s="50"/>
      <c r="K114" s="50"/>
      <c r="L114" s="50"/>
      <c r="M114" s="50"/>
      <c r="N114" s="50"/>
      <c r="O114" s="50"/>
      <c r="P114" s="50"/>
      <c r="Q114" s="50"/>
      <c r="R114" s="50"/>
      <c r="S114" s="50"/>
      <c r="T114" s="50"/>
      <c r="U114" s="50"/>
      <c r="V114" s="50"/>
      <c r="W114" s="50"/>
      <c r="X114" s="50"/>
      <c r="Y114" s="50"/>
      <c r="Z114" s="50"/>
    </row>
    <row r="115" ht="15.75" customHeight="1">
      <c r="A115" s="50"/>
      <c r="B115" s="50"/>
      <c r="C115" s="50"/>
      <c r="D115" s="50"/>
      <c r="E115" s="50"/>
      <c r="F115" s="50"/>
      <c r="G115" s="50"/>
      <c r="H115" s="50"/>
      <c r="I115" s="50"/>
      <c r="J115" s="50"/>
      <c r="K115" s="50"/>
      <c r="L115" s="50"/>
      <c r="M115" s="50"/>
      <c r="N115" s="50"/>
      <c r="O115" s="50"/>
      <c r="P115" s="50"/>
      <c r="Q115" s="50"/>
      <c r="R115" s="50"/>
      <c r="S115" s="50"/>
      <c r="T115" s="50"/>
      <c r="U115" s="50"/>
      <c r="V115" s="50"/>
      <c r="W115" s="50"/>
      <c r="X115" s="50"/>
      <c r="Y115" s="50"/>
      <c r="Z115" s="50"/>
    </row>
    <row r="116" ht="15.75" customHeight="1">
      <c r="A116" s="50"/>
      <c r="B116" s="50"/>
      <c r="C116" s="50"/>
      <c r="D116" s="50"/>
      <c r="E116" s="50"/>
      <c r="F116" s="50"/>
      <c r="G116" s="50"/>
      <c r="H116" s="50"/>
      <c r="I116" s="50"/>
      <c r="J116" s="50"/>
      <c r="K116" s="50"/>
      <c r="L116" s="50"/>
      <c r="M116" s="50"/>
      <c r="N116" s="50"/>
      <c r="O116" s="50"/>
      <c r="P116" s="50"/>
      <c r="Q116" s="50"/>
      <c r="R116" s="50"/>
      <c r="S116" s="50"/>
      <c r="T116" s="50"/>
      <c r="U116" s="50"/>
      <c r="V116" s="50"/>
      <c r="W116" s="50"/>
      <c r="X116" s="50"/>
      <c r="Y116" s="50"/>
      <c r="Z116" s="50"/>
    </row>
    <row r="117" ht="15.75" customHeight="1">
      <c r="A117" s="50"/>
      <c r="B117" s="50"/>
      <c r="C117" s="50"/>
      <c r="D117" s="50"/>
      <c r="E117" s="50"/>
      <c r="F117" s="50"/>
      <c r="G117" s="50"/>
      <c r="H117" s="50"/>
      <c r="I117" s="50"/>
      <c r="J117" s="50"/>
      <c r="K117" s="50"/>
      <c r="L117" s="50"/>
      <c r="M117" s="50"/>
      <c r="N117" s="50"/>
      <c r="O117" s="50"/>
      <c r="P117" s="50"/>
      <c r="Q117" s="50"/>
      <c r="R117" s="50"/>
      <c r="S117" s="50"/>
      <c r="T117" s="50"/>
      <c r="U117" s="50"/>
      <c r="V117" s="50"/>
      <c r="W117" s="50"/>
      <c r="X117" s="50"/>
      <c r="Y117" s="50"/>
      <c r="Z117" s="50"/>
    </row>
    <row r="118" ht="15.75" customHeight="1">
      <c r="A118" s="50"/>
      <c r="B118" s="50"/>
      <c r="C118" s="50"/>
      <c r="D118" s="50"/>
      <c r="E118" s="50"/>
      <c r="F118" s="50"/>
      <c r="G118" s="50"/>
      <c r="H118" s="50"/>
      <c r="I118" s="50"/>
      <c r="J118" s="50"/>
      <c r="K118" s="50"/>
      <c r="L118" s="50"/>
      <c r="M118" s="50"/>
      <c r="N118" s="50"/>
      <c r="O118" s="50"/>
      <c r="P118" s="50"/>
      <c r="Q118" s="50"/>
      <c r="R118" s="50"/>
      <c r="S118" s="50"/>
      <c r="T118" s="50"/>
      <c r="U118" s="50"/>
      <c r="V118" s="50"/>
      <c r="W118" s="50"/>
      <c r="X118" s="50"/>
      <c r="Y118" s="50"/>
      <c r="Z118" s="50"/>
    </row>
    <row r="119" ht="15.75" customHeight="1">
      <c r="A119" s="50"/>
      <c r="B119" s="50"/>
      <c r="C119" s="50"/>
      <c r="D119" s="50"/>
      <c r="E119" s="50"/>
      <c r="F119" s="50"/>
      <c r="G119" s="50"/>
      <c r="H119" s="50"/>
      <c r="I119" s="50"/>
      <c r="J119" s="50"/>
      <c r="K119" s="50"/>
      <c r="L119" s="50"/>
      <c r="M119" s="50"/>
      <c r="N119" s="50"/>
      <c r="O119" s="50"/>
      <c r="P119" s="50"/>
      <c r="Q119" s="50"/>
      <c r="R119" s="50"/>
      <c r="S119" s="50"/>
      <c r="T119" s="50"/>
      <c r="U119" s="50"/>
      <c r="V119" s="50"/>
      <c r="W119" s="50"/>
      <c r="X119" s="50"/>
      <c r="Y119" s="50"/>
      <c r="Z119" s="50"/>
    </row>
    <row r="120" ht="15.75" customHeight="1">
      <c r="A120" s="50"/>
      <c r="B120" s="50"/>
      <c r="C120" s="50"/>
      <c r="D120" s="50"/>
      <c r="E120" s="50"/>
      <c r="F120" s="50"/>
      <c r="G120" s="50"/>
      <c r="H120" s="50"/>
      <c r="I120" s="50"/>
      <c r="J120" s="50"/>
      <c r="K120" s="50"/>
      <c r="L120" s="50"/>
      <c r="M120" s="50"/>
      <c r="N120" s="50"/>
      <c r="O120" s="50"/>
      <c r="P120" s="50"/>
      <c r="Q120" s="50"/>
      <c r="R120" s="50"/>
      <c r="S120" s="50"/>
      <c r="T120" s="50"/>
      <c r="U120" s="50"/>
      <c r="V120" s="50"/>
      <c r="W120" s="50"/>
      <c r="X120" s="50"/>
      <c r="Y120" s="50"/>
      <c r="Z120" s="50"/>
    </row>
    <row r="121" ht="15.75" customHeight="1">
      <c r="A121" s="50"/>
      <c r="B121" s="50"/>
      <c r="C121" s="50"/>
      <c r="D121" s="50"/>
      <c r="E121" s="50"/>
      <c r="F121" s="50"/>
      <c r="G121" s="50"/>
      <c r="H121" s="50"/>
      <c r="I121" s="50"/>
      <c r="J121" s="50"/>
      <c r="K121" s="50"/>
      <c r="L121" s="50"/>
      <c r="M121" s="50"/>
      <c r="N121" s="50"/>
      <c r="O121" s="50"/>
      <c r="P121" s="50"/>
      <c r="Q121" s="50"/>
      <c r="R121" s="50"/>
      <c r="S121" s="50"/>
      <c r="T121" s="50"/>
      <c r="U121" s="50"/>
      <c r="V121" s="50"/>
      <c r="W121" s="50"/>
      <c r="X121" s="50"/>
      <c r="Y121" s="50"/>
      <c r="Z121" s="50"/>
    </row>
    <row r="122" ht="15.75" customHeight="1">
      <c r="A122" s="50"/>
      <c r="B122" s="50"/>
      <c r="C122" s="50"/>
      <c r="D122" s="50"/>
      <c r="E122" s="50"/>
      <c r="F122" s="50"/>
      <c r="G122" s="50"/>
      <c r="H122" s="50"/>
      <c r="I122" s="50"/>
      <c r="J122" s="50"/>
      <c r="K122" s="50"/>
      <c r="L122" s="50"/>
      <c r="M122" s="50"/>
      <c r="N122" s="50"/>
      <c r="O122" s="50"/>
      <c r="P122" s="50"/>
      <c r="Q122" s="50"/>
      <c r="R122" s="50"/>
      <c r="S122" s="50"/>
      <c r="T122" s="50"/>
      <c r="U122" s="50"/>
      <c r="V122" s="50"/>
      <c r="W122" s="50"/>
      <c r="X122" s="50"/>
      <c r="Y122" s="50"/>
      <c r="Z122" s="50"/>
    </row>
    <row r="123" ht="15.75" customHeight="1">
      <c r="A123" s="50"/>
      <c r="B123" s="50"/>
      <c r="C123" s="50"/>
      <c r="D123" s="50"/>
      <c r="E123" s="50"/>
      <c r="F123" s="50"/>
      <c r="G123" s="50"/>
      <c r="H123" s="50"/>
      <c r="I123" s="50"/>
      <c r="J123" s="50"/>
      <c r="K123" s="50"/>
      <c r="L123" s="50"/>
      <c r="M123" s="50"/>
      <c r="N123" s="50"/>
      <c r="O123" s="50"/>
      <c r="P123" s="50"/>
      <c r="Q123" s="50"/>
      <c r="R123" s="50"/>
      <c r="S123" s="50"/>
      <c r="T123" s="50"/>
      <c r="U123" s="50"/>
      <c r="V123" s="50"/>
      <c r="W123" s="50"/>
      <c r="X123" s="50"/>
      <c r="Y123" s="50"/>
      <c r="Z123" s="50"/>
    </row>
    <row r="124" ht="15.75" customHeight="1">
      <c r="A124" s="50"/>
      <c r="B124" s="50"/>
      <c r="C124" s="50"/>
      <c r="D124" s="50"/>
      <c r="E124" s="50"/>
      <c r="F124" s="50"/>
      <c r="G124" s="50"/>
      <c r="H124" s="50"/>
      <c r="I124" s="50"/>
      <c r="J124" s="50"/>
      <c r="K124" s="50"/>
      <c r="L124" s="50"/>
      <c r="M124" s="50"/>
      <c r="N124" s="50"/>
      <c r="O124" s="50"/>
      <c r="P124" s="50"/>
      <c r="Q124" s="50"/>
      <c r="R124" s="50"/>
      <c r="S124" s="50"/>
      <c r="T124" s="50"/>
      <c r="U124" s="50"/>
      <c r="V124" s="50"/>
      <c r="W124" s="50"/>
      <c r="X124" s="50"/>
      <c r="Y124" s="50"/>
      <c r="Z124" s="50"/>
    </row>
    <row r="125" ht="15.75" customHeight="1">
      <c r="A125" s="50"/>
      <c r="B125" s="50"/>
      <c r="C125" s="50"/>
      <c r="D125" s="50"/>
      <c r="E125" s="50"/>
      <c r="F125" s="50"/>
      <c r="G125" s="50"/>
      <c r="H125" s="50"/>
      <c r="I125" s="50"/>
      <c r="J125" s="50"/>
      <c r="K125" s="50"/>
      <c r="L125" s="50"/>
      <c r="M125" s="50"/>
      <c r="N125" s="50"/>
      <c r="O125" s="50"/>
      <c r="P125" s="50"/>
      <c r="Q125" s="50"/>
      <c r="R125" s="50"/>
      <c r="S125" s="50"/>
      <c r="T125" s="50"/>
      <c r="U125" s="50"/>
      <c r="V125" s="50"/>
      <c r="W125" s="50"/>
      <c r="X125" s="50"/>
      <c r="Y125" s="50"/>
      <c r="Z125" s="50"/>
    </row>
    <row r="126" ht="15.75" customHeight="1">
      <c r="A126" s="50"/>
      <c r="B126" s="50"/>
      <c r="C126" s="50"/>
      <c r="D126" s="50"/>
      <c r="E126" s="50"/>
      <c r="F126" s="50"/>
      <c r="G126" s="50"/>
      <c r="H126" s="50"/>
      <c r="I126" s="50"/>
      <c r="J126" s="50"/>
      <c r="K126" s="50"/>
      <c r="L126" s="50"/>
      <c r="M126" s="50"/>
      <c r="N126" s="50"/>
      <c r="O126" s="50"/>
      <c r="P126" s="50"/>
      <c r="Q126" s="50"/>
      <c r="R126" s="50"/>
      <c r="S126" s="50"/>
      <c r="T126" s="50"/>
      <c r="U126" s="50"/>
      <c r="V126" s="50"/>
      <c r="W126" s="50"/>
      <c r="X126" s="50"/>
      <c r="Y126" s="50"/>
      <c r="Z126" s="50"/>
    </row>
    <row r="127" ht="15.75" customHeight="1">
      <c r="A127" s="50"/>
      <c r="B127" s="50"/>
      <c r="C127" s="50"/>
      <c r="D127" s="50"/>
      <c r="E127" s="50"/>
      <c r="F127" s="50"/>
      <c r="G127" s="50"/>
      <c r="H127" s="50"/>
      <c r="I127" s="50"/>
      <c r="J127" s="50"/>
      <c r="K127" s="50"/>
      <c r="L127" s="50"/>
      <c r="M127" s="50"/>
      <c r="N127" s="50"/>
      <c r="O127" s="50"/>
      <c r="P127" s="50"/>
      <c r="Q127" s="50"/>
      <c r="R127" s="50"/>
      <c r="S127" s="50"/>
      <c r="T127" s="50"/>
      <c r="U127" s="50"/>
      <c r="V127" s="50"/>
      <c r="W127" s="50"/>
      <c r="X127" s="50"/>
      <c r="Y127" s="50"/>
      <c r="Z127" s="50"/>
    </row>
    <row r="128" ht="15.75" customHeight="1">
      <c r="A128" s="50"/>
      <c r="B128" s="50"/>
      <c r="C128" s="50"/>
      <c r="D128" s="50"/>
      <c r="E128" s="50"/>
      <c r="F128" s="50"/>
      <c r="G128" s="50"/>
      <c r="H128" s="50"/>
      <c r="I128" s="50"/>
      <c r="J128" s="50"/>
      <c r="K128" s="50"/>
      <c r="L128" s="50"/>
      <c r="M128" s="50"/>
      <c r="N128" s="50"/>
      <c r="O128" s="50"/>
      <c r="P128" s="50"/>
      <c r="Q128" s="50"/>
      <c r="R128" s="50"/>
      <c r="S128" s="50"/>
      <c r="T128" s="50"/>
      <c r="U128" s="50"/>
      <c r="V128" s="50"/>
      <c r="W128" s="50"/>
      <c r="X128" s="50"/>
      <c r="Y128" s="50"/>
      <c r="Z128" s="50"/>
    </row>
    <row r="129" ht="15.75" customHeight="1">
      <c r="A129" s="50"/>
      <c r="B129" s="50"/>
      <c r="C129" s="50"/>
      <c r="D129" s="50"/>
      <c r="E129" s="50"/>
      <c r="F129" s="50"/>
      <c r="G129" s="50"/>
      <c r="H129" s="50"/>
      <c r="I129" s="50"/>
      <c r="J129" s="50"/>
      <c r="K129" s="50"/>
      <c r="L129" s="50"/>
      <c r="M129" s="50"/>
      <c r="N129" s="50"/>
      <c r="O129" s="50"/>
      <c r="P129" s="50"/>
      <c r="Q129" s="50"/>
      <c r="R129" s="50"/>
      <c r="S129" s="50"/>
      <c r="T129" s="50"/>
      <c r="U129" s="50"/>
      <c r="V129" s="50"/>
      <c r="W129" s="50"/>
      <c r="X129" s="50"/>
      <c r="Y129" s="50"/>
      <c r="Z129" s="50"/>
    </row>
    <row r="130" ht="15.75" customHeight="1">
      <c r="A130" s="50"/>
      <c r="B130" s="50"/>
      <c r="C130" s="50"/>
      <c r="D130" s="50"/>
      <c r="E130" s="50"/>
      <c r="F130" s="50"/>
      <c r="G130" s="50"/>
      <c r="H130" s="50"/>
      <c r="I130" s="50"/>
      <c r="J130" s="50"/>
      <c r="K130" s="50"/>
      <c r="L130" s="50"/>
      <c r="M130" s="50"/>
      <c r="N130" s="50"/>
      <c r="O130" s="50"/>
      <c r="P130" s="50"/>
      <c r="Q130" s="50"/>
      <c r="R130" s="50"/>
      <c r="S130" s="50"/>
      <c r="T130" s="50"/>
      <c r="U130" s="50"/>
      <c r="V130" s="50"/>
      <c r="W130" s="50"/>
      <c r="X130" s="50"/>
      <c r="Y130" s="50"/>
      <c r="Z130" s="50"/>
    </row>
    <row r="131" ht="15.75" customHeight="1">
      <c r="A131" s="50"/>
      <c r="B131" s="50"/>
      <c r="C131" s="50"/>
      <c r="D131" s="50"/>
      <c r="E131" s="50"/>
      <c r="F131" s="50"/>
      <c r="G131" s="50"/>
      <c r="H131" s="50"/>
      <c r="I131" s="50"/>
      <c r="J131" s="50"/>
      <c r="K131" s="50"/>
      <c r="L131" s="50"/>
      <c r="M131" s="50"/>
      <c r="N131" s="50"/>
      <c r="O131" s="50"/>
      <c r="P131" s="50"/>
      <c r="Q131" s="50"/>
      <c r="R131" s="50"/>
      <c r="S131" s="50"/>
      <c r="T131" s="50"/>
      <c r="U131" s="50"/>
      <c r="V131" s="50"/>
      <c r="W131" s="50"/>
      <c r="X131" s="50"/>
      <c r="Y131" s="50"/>
      <c r="Z131" s="50"/>
    </row>
    <row r="132" ht="15.75" customHeight="1">
      <c r="A132" s="50"/>
      <c r="B132" s="50"/>
      <c r="C132" s="50"/>
      <c r="D132" s="50"/>
      <c r="E132" s="50"/>
      <c r="F132" s="50"/>
      <c r="G132" s="50"/>
      <c r="H132" s="50"/>
      <c r="I132" s="50"/>
      <c r="J132" s="50"/>
      <c r="K132" s="50"/>
      <c r="L132" s="50"/>
      <c r="M132" s="50"/>
      <c r="N132" s="50"/>
      <c r="O132" s="50"/>
      <c r="P132" s="50"/>
      <c r="Q132" s="50"/>
      <c r="R132" s="50"/>
      <c r="S132" s="50"/>
      <c r="T132" s="50"/>
      <c r="U132" s="50"/>
      <c r="V132" s="50"/>
      <c r="W132" s="50"/>
      <c r="X132" s="50"/>
      <c r="Y132" s="50"/>
      <c r="Z132" s="50"/>
    </row>
    <row r="133" ht="15.75" customHeight="1">
      <c r="A133" s="50"/>
      <c r="B133" s="50"/>
      <c r="C133" s="50"/>
      <c r="D133" s="50"/>
      <c r="E133" s="50"/>
      <c r="F133" s="50"/>
      <c r="G133" s="50"/>
      <c r="H133" s="50"/>
      <c r="I133" s="50"/>
      <c r="J133" s="50"/>
      <c r="K133" s="50"/>
      <c r="L133" s="50"/>
      <c r="M133" s="50"/>
      <c r="N133" s="50"/>
      <c r="O133" s="50"/>
      <c r="P133" s="50"/>
      <c r="Q133" s="50"/>
      <c r="R133" s="50"/>
      <c r="S133" s="50"/>
      <c r="T133" s="50"/>
      <c r="U133" s="50"/>
      <c r="V133" s="50"/>
      <c r="W133" s="50"/>
      <c r="X133" s="50"/>
      <c r="Y133" s="50"/>
      <c r="Z133" s="50"/>
    </row>
    <row r="134" ht="15.75" customHeight="1">
      <c r="A134" s="50"/>
      <c r="B134" s="50"/>
      <c r="C134" s="50"/>
      <c r="D134" s="50"/>
      <c r="E134" s="50"/>
      <c r="F134" s="50"/>
      <c r="G134" s="50"/>
      <c r="H134" s="50"/>
      <c r="I134" s="50"/>
      <c r="J134" s="50"/>
      <c r="K134" s="50"/>
      <c r="L134" s="50"/>
      <c r="M134" s="50"/>
      <c r="N134" s="50"/>
      <c r="O134" s="50"/>
      <c r="P134" s="50"/>
      <c r="Q134" s="50"/>
      <c r="R134" s="50"/>
      <c r="S134" s="50"/>
      <c r="T134" s="50"/>
      <c r="U134" s="50"/>
      <c r="V134" s="50"/>
      <c r="W134" s="50"/>
      <c r="X134" s="50"/>
      <c r="Y134" s="50"/>
      <c r="Z134" s="50"/>
    </row>
    <row r="135" ht="15.75" customHeight="1">
      <c r="A135" s="50"/>
      <c r="B135" s="50"/>
      <c r="C135" s="50"/>
      <c r="D135" s="50"/>
      <c r="E135" s="50"/>
      <c r="F135" s="50"/>
      <c r="G135" s="50"/>
      <c r="H135" s="50"/>
      <c r="I135" s="50"/>
      <c r="J135" s="50"/>
      <c r="K135" s="50"/>
      <c r="L135" s="50"/>
      <c r="M135" s="50"/>
      <c r="N135" s="50"/>
      <c r="O135" s="50"/>
      <c r="P135" s="50"/>
      <c r="Q135" s="50"/>
      <c r="R135" s="50"/>
      <c r="S135" s="50"/>
      <c r="T135" s="50"/>
      <c r="U135" s="50"/>
      <c r="V135" s="50"/>
      <c r="W135" s="50"/>
      <c r="X135" s="50"/>
      <c r="Y135" s="50"/>
      <c r="Z135" s="50"/>
    </row>
    <row r="136" ht="15.75" customHeight="1">
      <c r="A136" s="50"/>
      <c r="B136" s="50"/>
      <c r="C136" s="50"/>
      <c r="D136" s="50"/>
      <c r="E136" s="50"/>
      <c r="F136" s="50"/>
      <c r="G136" s="50"/>
      <c r="H136" s="50"/>
      <c r="I136" s="50"/>
      <c r="J136" s="50"/>
      <c r="K136" s="50"/>
      <c r="L136" s="50"/>
      <c r="M136" s="50"/>
      <c r="N136" s="50"/>
      <c r="O136" s="50"/>
      <c r="P136" s="50"/>
      <c r="Q136" s="50"/>
      <c r="R136" s="50"/>
      <c r="S136" s="50"/>
      <c r="T136" s="50"/>
      <c r="U136" s="50"/>
      <c r="V136" s="50"/>
      <c r="W136" s="50"/>
      <c r="X136" s="50"/>
      <c r="Y136" s="50"/>
      <c r="Z136" s="50"/>
    </row>
    <row r="137" ht="15.75" customHeight="1">
      <c r="A137" s="50"/>
      <c r="B137" s="50"/>
      <c r="C137" s="50"/>
      <c r="D137" s="50"/>
      <c r="E137" s="50"/>
      <c r="F137" s="50"/>
      <c r="G137" s="50"/>
      <c r="H137" s="50"/>
      <c r="I137" s="50"/>
      <c r="J137" s="50"/>
      <c r="K137" s="50"/>
      <c r="L137" s="50"/>
      <c r="M137" s="50"/>
      <c r="N137" s="50"/>
      <c r="O137" s="50"/>
      <c r="P137" s="50"/>
      <c r="Q137" s="50"/>
      <c r="R137" s="50"/>
      <c r="S137" s="50"/>
      <c r="T137" s="50"/>
      <c r="U137" s="50"/>
      <c r="V137" s="50"/>
      <c r="W137" s="50"/>
      <c r="X137" s="50"/>
      <c r="Y137" s="50"/>
      <c r="Z137" s="50"/>
    </row>
    <row r="138" ht="15.75" customHeight="1">
      <c r="A138" s="50"/>
      <c r="B138" s="50"/>
      <c r="C138" s="50"/>
      <c r="D138" s="50"/>
      <c r="E138" s="50"/>
      <c r="F138" s="50"/>
      <c r="G138" s="50"/>
      <c r="H138" s="50"/>
      <c r="I138" s="50"/>
      <c r="J138" s="50"/>
      <c r="K138" s="50"/>
      <c r="L138" s="50"/>
      <c r="M138" s="50"/>
      <c r="N138" s="50"/>
      <c r="O138" s="50"/>
      <c r="P138" s="50"/>
      <c r="Q138" s="50"/>
      <c r="R138" s="50"/>
      <c r="S138" s="50"/>
      <c r="T138" s="50"/>
      <c r="U138" s="50"/>
      <c r="V138" s="50"/>
      <c r="W138" s="50"/>
      <c r="X138" s="50"/>
      <c r="Y138" s="50"/>
      <c r="Z138" s="50"/>
    </row>
    <row r="139" ht="15.75" customHeight="1">
      <c r="A139" s="50"/>
      <c r="B139" s="50"/>
      <c r="C139" s="50"/>
      <c r="D139" s="50"/>
      <c r="E139" s="50"/>
      <c r="F139" s="50"/>
      <c r="G139" s="50"/>
      <c r="H139" s="50"/>
      <c r="I139" s="50"/>
      <c r="J139" s="50"/>
      <c r="K139" s="50"/>
      <c r="L139" s="50"/>
      <c r="M139" s="50"/>
      <c r="N139" s="50"/>
      <c r="O139" s="50"/>
      <c r="P139" s="50"/>
      <c r="Q139" s="50"/>
      <c r="R139" s="50"/>
      <c r="S139" s="50"/>
      <c r="T139" s="50"/>
      <c r="U139" s="50"/>
      <c r="V139" s="50"/>
      <c r="W139" s="50"/>
      <c r="X139" s="50"/>
      <c r="Y139" s="50"/>
      <c r="Z139" s="50"/>
    </row>
    <row r="140" ht="15.75" customHeight="1">
      <c r="A140" s="50"/>
      <c r="B140" s="50"/>
      <c r="C140" s="50"/>
      <c r="D140" s="50"/>
      <c r="E140" s="50"/>
      <c r="F140" s="50"/>
      <c r="G140" s="50"/>
      <c r="H140" s="50"/>
      <c r="I140" s="50"/>
      <c r="J140" s="50"/>
      <c r="K140" s="50"/>
      <c r="L140" s="50"/>
      <c r="M140" s="50"/>
      <c r="N140" s="50"/>
      <c r="O140" s="50"/>
      <c r="P140" s="50"/>
      <c r="Q140" s="50"/>
      <c r="R140" s="50"/>
      <c r="S140" s="50"/>
      <c r="T140" s="50"/>
      <c r="U140" s="50"/>
      <c r="V140" s="50"/>
      <c r="W140" s="50"/>
      <c r="X140" s="50"/>
      <c r="Y140" s="50"/>
      <c r="Z140" s="50"/>
    </row>
    <row r="141" ht="15.75" customHeight="1">
      <c r="A141" s="50"/>
      <c r="B141" s="50"/>
      <c r="C141" s="50"/>
      <c r="D141" s="50"/>
      <c r="E141" s="50"/>
      <c r="F141" s="50"/>
      <c r="G141" s="50"/>
      <c r="H141" s="50"/>
      <c r="I141" s="50"/>
      <c r="J141" s="50"/>
      <c r="K141" s="50"/>
      <c r="L141" s="50"/>
      <c r="M141" s="50"/>
      <c r="N141" s="50"/>
      <c r="O141" s="50"/>
      <c r="P141" s="50"/>
      <c r="Q141" s="50"/>
      <c r="R141" s="50"/>
      <c r="S141" s="50"/>
      <c r="T141" s="50"/>
      <c r="U141" s="50"/>
      <c r="V141" s="50"/>
      <c r="W141" s="50"/>
      <c r="X141" s="50"/>
      <c r="Y141" s="50"/>
      <c r="Z141" s="50"/>
    </row>
    <row r="142" ht="15.75" customHeight="1">
      <c r="A142" s="50"/>
      <c r="B142" s="50"/>
      <c r="C142" s="50"/>
      <c r="D142" s="50"/>
      <c r="E142" s="50"/>
      <c r="F142" s="50"/>
      <c r="G142" s="50"/>
      <c r="H142" s="50"/>
      <c r="I142" s="50"/>
      <c r="J142" s="50"/>
      <c r="K142" s="50"/>
      <c r="L142" s="50"/>
      <c r="M142" s="50"/>
      <c r="N142" s="50"/>
      <c r="O142" s="50"/>
      <c r="P142" s="50"/>
      <c r="Q142" s="50"/>
      <c r="R142" s="50"/>
      <c r="S142" s="50"/>
      <c r="T142" s="50"/>
      <c r="U142" s="50"/>
      <c r="V142" s="50"/>
      <c r="W142" s="50"/>
      <c r="X142" s="50"/>
      <c r="Y142" s="50"/>
      <c r="Z142" s="50"/>
    </row>
    <row r="143" ht="15.75" customHeight="1">
      <c r="A143" s="50"/>
      <c r="B143" s="50"/>
      <c r="C143" s="50"/>
      <c r="D143" s="50"/>
      <c r="E143" s="50"/>
      <c r="F143" s="50"/>
      <c r="G143" s="50"/>
      <c r="H143" s="50"/>
      <c r="I143" s="50"/>
      <c r="J143" s="50"/>
      <c r="K143" s="50"/>
      <c r="L143" s="50"/>
      <c r="M143" s="50"/>
      <c r="N143" s="50"/>
      <c r="O143" s="50"/>
      <c r="P143" s="50"/>
      <c r="Q143" s="50"/>
      <c r="R143" s="50"/>
      <c r="S143" s="50"/>
      <c r="T143" s="50"/>
      <c r="U143" s="50"/>
      <c r="V143" s="50"/>
      <c r="W143" s="50"/>
      <c r="X143" s="50"/>
      <c r="Y143" s="50"/>
      <c r="Z143" s="50"/>
    </row>
    <row r="144" ht="15.75" customHeight="1">
      <c r="A144" s="50"/>
      <c r="B144" s="50"/>
      <c r="C144" s="50"/>
      <c r="D144" s="50"/>
      <c r="E144" s="50"/>
      <c r="F144" s="50"/>
      <c r="G144" s="50"/>
      <c r="H144" s="50"/>
      <c r="I144" s="50"/>
      <c r="J144" s="50"/>
      <c r="K144" s="50"/>
      <c r="L144" s="50"/>
      <c r="M144" s="50"/>
      <c r="N144" s="50"/>
      <c r="O144" s="50"/>
      <c r="P144" s="50"/>
      <c r="Q144" s="50"/>
      <c r="R144" s="50"/>
      <c r="S144" s="50"/>
      <c r="T144" s="50"/>
      <c r="U144" s="50"/>
      <c r="V144" s="50"/>
      <c r="W144" s="50"/>
      <c r="X144" s="50"/>
      <c r="Y144" s="50"/>
      <c r="Z144" s="50"/>
    </row>
    <row r="145" ht="15.75" customHeight="1">
      <c r="A145" s="50"/>
      <c r="B145" s="50"/>
      <c r="C145" s="50"/>
      <c r="D145" s="50"/>
      <c r="E145" s="50"/>
      <c r="F145" s="50"/>
      <c r="G145" s="50"/>
      <c r="H145" s="50"/>
      <c r="I145" s="50"/>
      <c r="J145" s="50"/>
      <c r="K145" s="50"/>
      <c r="L145" s="50"/>
      <c r="M145" s="50"/>
      <c r="N145" s="50"/>
      <c r="O145" s="50"/>
      <c r="P145" s="50"/>
      <c r="Q145" s="50"/>
      <c r="R145" s="50"/>
      <c r="S145" s="50"/>
      <c r="T145" s="50"/>
      <c r="U145" s="50"/>
      <c r="V145" s="50"/>
      <c r="W145" s="50"/>
      <c r="X145" s="50"/>
      <c r="Y145" s="50"/>
      <c r="Z145" s="50"/>
    </row>
    <row r="146" ht="15.75" customHeight="1">
      <c r="A146" s="50"/>
      <c r="B146" s="50"/>
      <c r="C146" s="50"/>
      <c r="D146" s="50"/>
      <c r="E146" s="50"/>
      <c r="F146" s="50"/>
      <c r="G146" s="50"/>
      <c r="H146" s="50"/>
      <c r="I146" s="50"/>
      <c r="J146" s="50"/>
      <c r="K146" s="50"/>
      <c r="L146" s="50"/>
      <c r="M146" s="50"/>
      <c r="N146" s="50"/>
      <c r="O146" s="50"/>
      <c r="P146" s="50"/>
      <c r="Q146" s="50"/>
      <c r="R146" s="50"/>
      <c r="S146" s="50"/>
      <c r="T146" s="50"/>
      <c r="U146" s="50"/>
      <c r="V146" s="50"/>
      <c r="W146" s="50"/>
      <c r="X146" s="50"/>
      <c r="Y146" s="50"/>
      <c r="Z146" s="50"/>
    </row>
    <row r="147" ht="15.75" customHeight="1">
      <c r="A147" s="50"/>
      <c r="B147" s="50"/>
      <c r="C147" s="50"/>
      <c r="D147" s="50"/>
      <c r="E147" s="50"/>
      <c r="F147" s="50"/>
      <c r="G147" s="50"/>
      <c r="H147" s="50"/>
      <c r="I147" s="50"/>
      <c r="J147" s="50"/>
      <c r="K147" s="50"/>
      <c r="L147" s="50"/>
      <c r="M147" s="50"/>
      <c r="N147" s="50"/>
      <c r="O147" s="50"/>
      <c r="P147" s="50"/>
      <c r="Q147" s="50"/>
      <c r="R147" s="50"/>
      <c r="S147" s="50"/>
      <c r="T147" s="50"/>
      <c r="U147" s="50"/>
      <c r="V147" s="50"/>
      <c r="W147" s="50"/>
      <c r="X147" s="50"/>
      <c r="Y147" s="50"/>
      <c r="Z147" s="50"/>
    </row>
    <row r="148" ht="15.75" customHeight="1">
      <c r="A148" s="50"/>
      <c r="B148" s="50"/>
      <c r="C148" s="50"/>
      <c r="D148" s="50"/>
      <c r="E148" s="50"/>
      <c r="F148" s="50"/>
      <c r="G148" s="50"/>
      <c r="H148" s="50"/>
      <c r="I148" s="50"/>
      <c r="J148" s="50"/>
      <c r="K148" s="50"/>
      <c r="L148" s="50"/>
      <c r="M148" s="50"/>
      <c r="N148" s="50"/>
      <c r="O148" s="50"/>
      <c r="P148" s="50"/>
      <c r="Q148" s="50"/>
      <c r="R148" s="50"/>
      <c r="S148" s="50"/>
      <c r="T148" s="50"/>
      <c r="U148" s="50"/>
      <c r="V148" s="50"/>
      <c r="W148" s="50"/>
      <c r="X148" s="50"/>
      <c r="Y148" s="50"/>
      <c r="Z148" s="50"/>
    </row>
    <row r="149" ht="15.75" customHeight="1">
      <c r="A149" s="50"/>
      <c r="B149" s="50"/>
      <c r="C149" s="50"/>
      <c r="D149" s="50"/>
      <c r="E149" s="50"/>
      <c r="F149" s="50"/>
      <c r="G149" s="50"/>
      <c r="H149" s="50"/>
      <c r="I149" s="50"/>
      <c r="J149" s="50"/>
      <c r="K149" s="50"/>
      <c r="L149" s="50"/>
      <c r="M149" s="50"/>
      <c r="N149" s="50"/>
      <c r="O149" s="50"/>
      <c r="P149" s="50"/>
      <c r="Q149" s="50"/>
      <c r="R149" s="50"/>
      <c r="S149" s="50"/>
      <c r="T149" s="50"/>
      <c r="U149" s="50"/>
      <c r="V149" s="50"/>
      <c r="W149" s="50"/>
      <c r="X149" s="50"/>
      <c r="Y149" s="50"/>
      <c r="Z149" s="50"/>
    </row>
    <row r="150" ht="15.75" customHeight="1">
      <c r="A150" s="50"/>
      <c r="B150" s="50"/>
      <c r="C150" s="50"/>
      <c r="D150" s="50"/>
      <c r="E150" s="50"/>
      <c r="F150" s="50"/>
      <c r="G150" s="50"/>
      <c r="H150" s="50"/>
      <c r="I150" s="50"/>
      <c r="J150" s="50"/>
      <c r="K150" s="50"/>
      <c r="L150" s="50"/>
      <c r="M150" s="50"/>
      <c r="N150" s="50"/>
      <c r="O150" s="50"/>
      <c r="P150" s="50"/>
      <c r="Q150" s="50"/>
      <c r="R150" s="50"/>
      <c r="S150" s="50"/>
      <c r="T150" s="50"/>
      <c r="U150" s="50"/>
      <c r="V150" s="50"/>
      <c r="W150" s="50"/>
      <c r="X150" s="50"/>
      <c r="Y150" s="50"/>
      <c r="Z150" s="50"/>
    </row>
    <row r="151" ht="15.75" customHeight="1">
      <c r="A151" s="50"/>
      <c r="B151" s="50"/>
      <c r="C151" s="50"/>
      <c r="D151" s="50"/>
      <c r="E151" s="50"/>
      <c r="F151" s="50"/>
      <c r="G151" s="50"/>
      <c r="H151" s="50"/>
      <c r="I151" s="50"/>
      <c r="J151" s="50"/>
      <c r="K151" s="50"/>
      <c r="L151" s="50"/>
      <c r="M151" s="50"/>
      <c r="N151" s="50"/>
      <c r="O151" s="50"/>
      <c r="P151" s="50"/>
      <c r="Q151" s="50"/>
      <c r="R151" s="50"/>
      <c r="S151" s="50"/>
      <c r="T151" s="50"/>
      <c r="U151" s="50"/>
      <c r="V151" s="50"/>
      <c r="W151" s="50"/>
      <c r="X151" s="50"/>
      <c r="Y151" s="50"/>
      <c r="Z151" s="50"/>
    </row>
    <row r="152" ht="15.75" customHeight="1">
      <c r="A152" s="50"/>
      <c r="B152" s="50"/>
      <c r="C152" s="50"/>
      <c r="D152" s="50"/>
      <c r="E152" s="50"/>
      <c r="F152" s="50"/>
      <c r="G152" s="50"/>
      <c r="H152" s="50"/>
      <c r="I152" s="50"/>
      <c r="J152" s="50"/>
      <c r="K152" s="50"/>
      <c r="L152" s="50"/>
      <c r="M152" s="50"/>
      <c r="N152" s="50"/>
      <c r="O152" s="50"/>
      <c r="P152" s="50"/>
      <c r="Q152" s="50"/>
      <c r="R152" s="50"/>
      <c r="S152" s="50"/>
      <c r="T152" s="50"/>
      <c r="U152" s="50"/>
      <c r="V152" s="50"/>
      <c r="W152" s="50"/>
      <c r="X152" s="50"/>
      <c r="Y152" s="50"/>
      <c r="Z152" s="50"/>
    </row>
    <row r="153" ht="15.75" customHeight="1">
      <c r="A153" s="50"/>
      <c r="B153" s="50"/>
      <c r="C153" s="50"/>
      <c r="D153" s="50"/>
      <c r="E153" s="50"/>
      <c r="F153" s="50"/>
      <c r="G153" s="50"/>
      <c r="H153" s="50"/>
      <c r="I153" s="50"/>
      <c r="J153" s="50"/>
      <c r="K153" s="50"/>
      <c r="L153" s="50"/>
      <c r="M153" s="50"/>
      <c r="N153" s="50"/>
      <c r="O153" s="50"/>
      <c r="P153" s="50"/>
      <c r="Q153" s="50"/>
      <c r="R153" s="50"/>
      <c r="S153" s="50"/>
      <c r="T153" s="50"/>
      <c r="U153" s="50"/>
      <c r="V153" s="50"/>
      <c r="W153" s="50"/>
      <c r="X153" s="50"/>
      <c r="Y153" s="50"/>
      <c r="Z153" s="50"/>
    </row>
    <row r="154" ht="15.75" customHeight="1">
      <c r="A154" s="50"/>
      <c r="B154" s="50"/>
      <c r="C154" s="50"/>
      <c r="D154" s="50"/>
      <c r="E154" s="50"/>
      <c r="F154" s="50"/>
      <c r="G154" s="50"/>
      <c r="H154" s="50"/>
      <c r="I154" s="50"/>
      <c r="J154" s="50"/>
      <c r="K154" s="50"/>
      <c r="L154" s="50"/>
      <c r="M154" s="50"/>
      <c r="N154" s="50"/>
      <c r="O154" s="50"/>
      <c r="P154" s="50"/>
      <c r="Q154" s="50"/>
      <c r="R154" s="50"/>
      <c r="S154" s="50"/>
      <c r="T154" s="50"/>
      <c r="U154" s="50"/>
      <c r="V154" s="50"/>
      <c r="W154" s="50"/>
      <c r="X154" s="50"/>
      <c r="Y154" s="50"/>
      <c r="Z154" s="50"/>
    </row>
    <row r="155" ht="15.75" customHeight="1">
      <c r="A155" s="50"/>
      <c r="B155" s="50"/>
      <c r="C155" s="50"/>
      <c r="D155" s="50"/>
      <c r="E155" s="50"/>
      <c r="F155" s="50"/>
      <c r="G155" s="50"/>
      <c r="H155" s="50"/>
      <c r="I155" s="50"/>
      <c r="J155" s="50"/>
      <c r="K155" s="50"/>
      <c r="L155" s="50"/>
      <c r="M155" s="50"/>
      <c r="N155" s="50"/>
      <c r="O155" s="50"/>
      <c r="P155" s="50"/>
      <c r="Q155" s="50"/>
      <c r="R155" s="50"/>
      <c r="S155" s="50"/>
      <c r="T155" s="50"/>
      <c r="U155" s="50"/>
      <c r="V155" s="50"/>
      <c r="W155" s="50"/>
      <c r="X155" s="50"/>
      <c r="Y155" s="50"/>
      <c r="Z155" s="50"/>
    </row>
    <row r="156" ht="15.75" customHeight="1">
      <c r="A156" s="50"/>
      <c r="B156" s="50"/>
      <c r="C156" s="50"/>
      <c r="D156" s="50"/>
      <c r="E156" s="50"/>
      <c r="F156" s="50"/>
      <c r="G156" s="50"/>
      <c r="H156" s="50"/>
      <c r="I156" s="50"/>
      <c r="J156" s="50"/>
      <c r="K156" s="50"/>
      <c r="L156" s="50"/>
      <c r="M156" s="50"/>
      <c r="N156" s="50"/>
      <c r="O156" s="50"/>
      <c r="P156" s="50"/>
      <c r="Q156" s="50"/>
      <c r="R156" s="50"/>
      <c r="S156" s="50"/>
      <c r="T156" s="50"/>
      <c r="U156" s="50"/>
      <c r="V156" s="50"/>
      <c r="W156" s="50"/>
      <c r="X156" s="50"/>
      <c r="Y156" s="50"/>
      <c r="Z156" s="50"/>
    </row>
    <row r="157" ht="15.75" customHeight="1">
      <c r="A157" s="50"/>
      <c r="B157" s="50"/>
      <c r="C157" s="50"/>
      <c r="D157" s="50"/>
      <c r="E157" s="50"/>
      <c r="F157" s="50"/>
      <c r="G157" s="50"/>
      <c r="H157" s="50"/>
      <c r="I157" s="50"/>
      <c r="J157" s="50"/>
      <c r="K157" s="50"/>
      <c r="L157" s="50"/>
      <c r="M157" s="50"/>
      <c r="N157" s="50"/>
      <c r="O157" s="50"/>
      <c r="P157" s="50"/>
      <c r="Q157" s="50"/>
      <c r="R157" s="50"/>
      <c r="S157" s="50"/>
      <c r="T157" s="50"/>
      <c r="U157" s="50"/>
      <c r="V157" s="50"/>
      <c r="W157" s="50"/>
      <c r="X157" s="50"/>
      <c r="Y157" s="50"/>
      <c r="Z157" s="50"/>
    </row>
    <row r="158" ht="15.75" customHeight="1">
      <c r="A158" s="50"/>
      <c r="B158" s="50"/>
      <c r="C158" s="50"/>
      <c r="D158" s="50"/>
      <c r="E158" s="50"/>
      <c r="F158" s="50"/>
      <c r="G158" s="50"/>
      <c r="H158" s="50"/>
      <c r="I158" s="50"/>
      <c r="J158" s="50"/>
      <c r="K158" s="50"/>
      <c r="L158" s="50"/>
      <c r="M158" s="50"/>
      <c r="N158" s="50"/>
      <c r="O158" s="50"/>
      <c r="P158" s="50"/>
      <c r="Q158" s="50"/>
      <c r="R158" s="50"/>
      <c r="S158" s="50"/>
      <c r="T158" s="50"/>
      <c r="U158" s="50"/>
      <c r="V158" s="50"/>
      <c r="W158" s="50"/>
      <c r="X158" s="50"/>
      <c r="Y158" s="50"/>
      <c r="Z158" s="50"/>
    </row>
    <row r="159" ht="15.75" customHeight="1">
      <c r="A159" s="50"/>
      <c r="B159" s="50"/>
      <c r="C159" s="50"/>
      <c r="D159" s="50"/>
      <c r="E159" s="50"/>
      <c r="F159" s="50"/>
      <c r="G159" s="50"/>
      <c r="H159" s="50"/>
      <c r="I159" s="50"/>
      <c r="J159" s="50"/>
      <c r="K159" s="50"/>
      <c r="L159" s="50"/>
      <c r="M159" s="50"/>
      <c r="N159" s="50"/>
      <c r="O159" s="50"/>
      <c r="P159" s="50"/>
      <c r="Q159" s="50"/>
      <c r="R159" s="50"/>
      <c r="S159" s="50"/>
      <c r="T159" s="50"/>
      <c r="U159" s="50"/>
      <c r="V159" s="50"/>
      <c r="W159" s="50"/>
      <c r="X159" s="50"/>
      <c r="Y159" s="50"/>
      <c r="Z159" s="50"/>
    </row>
    <row r="160" ht="15.75" customHeight="1">
      <c r="A160" s="50"/>
      <c r="B160" s="50"/>
      <c r="C160" s="50"/>
      <c r="D160" s="50"/>
      <c r="E160" s="50"/>
      <c r="F160" s="50"/>
      <c r="G160" s="50"/>
      <c r="H160" s="50"/>
      <c r="I160" s="50"/>
      <c r="J160" s="50"/>
      <c r="K160" s="50"/>
      <c r="L160" s="50"/>
      <c r="M160" s="50"/>
      <c r="N160" s="50"/>
      <c r="O160" s="50"/>
      <c r="P160" s="50"/>
      <c r="Q160" s="50"/>
      <c r="R160" s="50"/>
      <c r="S160" s="50"/>
      <c r="T160" s="50"/>
      <c r="U160" s="50"/>
      <c r="V160" s="50"/>
      <c r="W160" s="50"/>
      <c r="X160" s="50"/>
      <c r="Y160" s="50"/>
      <c r="Z160" s="50"/>
    </row>
    <row r="161" ht="15.75" customHeight="1">
      <c r="A161" s="50"/>
      <c r="B161" s="50"/>
      <c r="C161" s="50"/>
      <c r="D161" s="50"/>
      <c r="E161" s="50"/>
      <c r="F161" s="50"/>
      <c r="G161" s="50"/>
      <c r="H161" s="50"/>
      <c r="I161" s="50"/>
      <c r="J161" s="50"/>
      <c r="K161" s="50"/>
      <c r="L161" s="50"/>
      <c r="M161" s="50"/>
      <c r="N161" s="50"/>
      <c r="O161" s="50"/>
      <c r="P161" s="50"/>
      <c r="Q161" s="50"/>
      <c r="R161" s="50"/>
      <c r="S161" s="50"/>
      <c r="T161" s="50"/>
      <c r="U161" s="50"/>
      <c r="V161" s="50"/>
      <c r="W161" s="50"/>
      <c r="X161" s="50"/>
      <c r="Y161" s="50"/>
      <c r="Z161" s="50"/>
    </row>
    <row r="162" ht="15.75" customHeight="1">
      <c r="A162" s="50"/>
      <c r="B162" s="50"/>
      <c r="C162" s="50"/>
      <c r="D162" s="50"/>
      <c r="E162" s="50"/>
      <c r="F162" s="50"/>
      <c r="G162" s="50"/>
      <c r="H162" s="50"/>
      <c r="I162" s="50"/>
      <c r="J162" s="50"/>
      <c r="K162" s="50"/>
      <c r="L162" s="50"/>
      <c r="M162" s="50"/>
      <c r="N162" s="50"/>
      <c r="O162" s="50"/>
      <c r="P162" s="50"/>
      <c r="Q162" s="50"/>
      <c r="R162" s="50"/>
      <c r="S162" s="50"/>
      <c r="T162" s="50"/>
      <c r="U162" s="50"/>
      <c r="V162" s="50"/>
      <c r="W162" s="50"/>
      <c r="X162" s="50"/>
      <c r="Y162" s="50"/>
      <c r="Z162" s="50"/>
    </row>
    <row r="163" ht="15.75" customHeight="1">
      <c r="A163" s="50"/>
      <c r="B163" s="50"/>
      <c r="C163" s="50"/>
      <c r="D163" s="50"/>
      <c r="E163" s="50"/>
      <c r="F163" s="50"/>
      <c r="G163" s="50"/>
      <c r="H163" s="50"/>
      <c r="I163" s="50"/>
      <c r="J163" s="50"/>
      <c r="K163" s="50"/>
      <c r="L163" s="50"/>
      <c r="M163" s="50"/>
      <c r="N163" s="50"/>
      <c r="O163" s="50"/>
      <c r="P163" s="50"/>
      <c r="Q163" s="50"/>
      <c r="R163" s="50"/>
      <c r="S163" s="50"/>
      <c r="T163" s="50"/>
      <c r="U163" s="50"/>
      <c r="V163" s="50"/>
      <c r="W163" s="50"/>
      <c r="X163" s="50"/>
      <c r="Y163" s="50"/>
      <c r="Z163" s="50"/>
    </row>
    <row r="164" ht="15.75" customHeight="1">
      <c r="A164" s="50"/>
      <c r="B164" s="50"/>
      <c r="C164" s="50"/>
      <c r="D164" s="50"/>
      <c r="E164" s="50"/>
      <c r="F164" s="50"/>
      <c r="G164" s="50"/>
      <c r="H164" s="50"/>
      <c r="I164" s="50"/>
      <c r="J164" s="50"/>
      <c r="K164" s="50"/>
      <c r="L164" s="50"/>
      <c r="M164" s="50"/>
      <c r="N164" s="50"/>
      <c r="O164" s="50"/>
      <c r="P164" s="50"/>
      <c r="Q164" s="50"/>
      <c r="R164" s="50"/>
      <c r="S164" s="50"/>
      <c r="T164" s="50"/>
      <c r="U164" s="50"/>
      <c r="V164" s="50"/>
      <c r="W164" s="50"/>
      <c r="X164" s="50"/>
      <c r="Y164" s="50"/>
      <c r="Z164" s="50"/>
    </row>
    <row r="165" ht="15.75" customHeight="1">
      <c r="A165" s="50"/>
      <c r="B165" s="50"/>
      <c r="C165" s="50"/>
      <c r="D165" s="50"/>
      <c r="E165" s="50"/>
      <c r="F165" s="50"/>
      <c r="G165" s="50"/>
      <c r="H165" s="50"/>
      <c r="I165" s="50"/>
      <c r="J165" s="50"/>
      <c r="K165" s="50"/>
      <c r="L165" s="50"/>
      <c r="M165" s="50"/>
      <c r="N165" s="50"/>
      <c r="O165" s="50"/>
      <c r="P165" s="50"/>
      <c r="Q165" s="50"/>
      <c r="R165" s="50"/>
      <c r="S165" s="50"/>
      <c r="T165" s="50"/>
      <c r="U165" s="50"/>
      <c r="V165" s="50"/>
      <c r="W165" s="50"/>
      <c r="X165" s="50"/>
      <c r="Y165" s="50"/>
      <c r="Z165" s="50"/>
    </row>
    <row r="166" ht="15.75" customHeight="1">
      <c r="A166" s="50"/>
      <c r="B166" s="50"/>
      <c r="C166" s="50"/>
      <c r="D166" s="50"/>
      <c r="E166" s="50"/>
      <c r="F166" s="50"/>
      <c r="G166" s="50"/>
      <c r="H166" s="50"/>
      <c r="I166" s="50"/>
      <c r="J166" s="50"/>
      <c r="K166" s="50"/>
      <c r="L166" s="50"/>
      <c r="M166" s="50"/>
      <c r="N166" s="50"/>
      <c r="O166" s="50"/>
      <c r="P166" s="50"/>
      <c r="Q166" s="50"/>
      <c r="R166" s="50"/>
      <c r="S166" s="50"/>
      <c r="T166" s="50"/>
      <c r="U166" s="50"/>
      <c r="V166" s="50"/>
      <c r="W166" s="50"/>
      <c r="X166" s="50"/>
      <c r="Y166" s="50"/>
      <c r="Z166" s="50"/>
    </row>
    <row r="167" ht="15.75" customHeight="1">
      <c r="A167" s="50"/>
      <c r="B167" s="50"/>
      <c r="C167" s="50"/>
      <c r="D167" s="50"/>
      <c r="E167" s="50"/>
      <c r="F167" s="50"/>
      <c r="G167" s="50"/>
      <c r="H167" s="50"/>
      <c r="I167" s="50"/>
      <c r="J167" s="50"/>
      <c r="K167" s="50"/>
      <c r="L167" s="50"/>
      <c r="M167" s="50"/>
      <c r="N167" s="50"/>
      <c r="O167" s="50"/>
      <c r="P167" s="50"/>
      <c r="Q167" s="50"/>
      <c r="R167" s="50"/>
      <c r="S167" s="50"/>
      <c r="T167" s="50"/>
      <c r="U167" s="50"/>
      <c r="V167" s="50"/>
      <c r="W167" s="50"/>
      <c r="X167" s="50"/>
      <c r="Y167" s="50"/>
      <c r="Z167" s="50"/>
    </row>
    <row r="168" ht="15.75" customHeight="1">
      <c r="A168" s="50"/>
      <c r="B168" s="50"/>
      <c r="C168" s="50"/>
      <c r="D168" s="50"/>
      <c r="E168" s="50"/>
      <c r="F168" s="50"/>
      <c r="G168" s="50"/>
      <c r="H168" s="50"/>
      <c r="I168" s="50"/>
      <c r="J168" s="50"/>
      <c r="K168" s="50"/>
      <c r="L168" s="50"/>
      <c r="M168" s="50"/>
      <c r="N168" s="50"/>
      <c r="O168" s="50"/>
      <c r="P168" s="50"/>
      <c r="Q168" s="50"/>
      <c r="R168" s="50"/>
      <c r="S168" s="50"/>
      <c r="T168" s="50"/>
      <c r="U168" s="50"/>
      <c r="V168" s="50"/>
      <c r="W168" s="50"/>
      <c r="X168" s="50"/>
      <c r="Y168" s="50"/>
      <c r="Z168" s="50"/>
    </row>
    <row r="169" ht="15.75" customHeight="1">
      <c r="A169" s="50"/>
      <c r="B169" s="50"/>
      <c r="C169" s="50"/>
      <c r="D169" s="50"/>
      <c r="E169" s="50"/>
      <c r="F169" s="50"/>
      <c r="G169" s="50"/>
      <c r="H169" s="50"/>
      <c r="I169" s="50"/>
      <c r="J169" s="50"/>
      <c r="K169" s="50"/>
      <c r="L169" s="50"/>
      <c r="M169" s="50"/>
      <c r="N169" s="50"/>
      <c r="O169" s="50"/>
      <c r="P169" s="50"/>
      <c r="Q169" s="50"/>
      <c r="R169" s="50"/>
      <c r="S169" s="50"/>
      <c r="T169" s="50"/>
      <c r="U169" s="50"/>
      <c r="V169" s="50"/>
      <c r="W169" s="50"/>
      <c r="X169" s="50"/>
      <c r="Y169" s="50"/>
      <c r="Z169" s="50"/>
    </row>
    <row r="170" ht="15.75" customHeight="1">
      <c r="A170" s="50"/>
      <c r="B170" s="50"/>
      <c r="C170" s="50"/>
      <c r="D170" s="50"/>
      <c r="E170" s="50"/>
      <c r="F170" s="50"/>
      <c r="G170" s="50"/>
      <c r="H170" s="50"/>
      <c r="I170" s="50"/>
      <c r="J170" s="50"/>
      <c r="K170" s="50"/>
      <c r="L170" s="50"/>
      <c r="M170" s="50"/>
      <c r="N170" s="50"/>
      <c r="O170" s="50"/>
      <c r="P170" s="50"/>
      <c r="Q170" s="50"/>
      <c r="R170" s="50"/>
      <c r="S170" s="50"/>
      <c r="T170" s="50"/>
      <c r="U170" s="50"/>
      <c r="V170" s="50"/>
      <c r="W170" s="50"/>
      <c r="X170" s="50"/>
      <c r="Y170" s="50"/>
      <c r="Z170" s="50"/>
    </row>
    <row r="171" ht="15.75" customHeight="1">
      <c r="A171" s="50"/>
      <c r="B171" s="50"/>
      <c r="C171" s="50"/>
      <c r="D171" s="50"/>
      <c r="E171" s="50"/>
      <c r="F171" s="50"/>
      <c r="G171" s="50"/>
      <c r="H171" s="50"/>
      <c r="I171" s="50"/>
      <c r="J171" s="50"/>
      <c r="K171" s="50"/>
      <c r="L171" s="50"/>
      <c r="M171" s="50"/>
      <c r="N171" s="50"/>
      <c r="O171" s="50"/>
      <c r="P171" s="50"/>
      <c r="Q171" s="50"/>
      <c r="R171" s="50"/>
      <c r="S171" s="50"/>
      <c r="T171" s="50"/>
      <c r="U171" s="50"/>
      <c r="V171" s="50"/>
      <c r="W171" s="50"/>
      <c r="X171" s="50"/>
      <c r="Y171" s="50"/>
      <c r="Z171" s="50"/>
    </row>
    <row r="172" ht="15.75" customHeight="1">
      <c r="A172" s="50"/>
      <c r="B172" s="50"/>
      <c r="C172" s="50"/>
      <c r="D172" s="50"/>
      <c r="E172" s="50"/>
      <c r="F172" s="50"/>
      <c r="G172" s="50"/>
      <c r="H172" s="50"/>
      <c r="I172" s="50"/>
      <c r="J172" s="50"/>
      <c r="K172" s="50"/>
      <c r="L172" s="50"/>
      <c r="M172" s="50"/>
      <c r="N172" s="50"/>
      <c r="O172" s="50"/>
      <c r="P172" s="50"/>
      <c r="Q172" s="50"/>
      <c r="R172" s="50"/>
      <c r="S172" s="50"/>
      <c r="T172" s="50"/>
      <c r="U172" s="50"/>
      <c r="V172" s="50"/>
      <c r="W172" s="50"/>
      <c r="X172" s="50"/>
      <c r="Y172" s="50"/>
      <c r="Z172" s="50"/>
    </row>
    <row r="173" ht="15.75" customHeight="1">
      <c r="A173" s="50"/>
      <c r="B173" s="50"/>
      <c r="C173" s="50"/>
      <c r="D173" s="50"/>
      <c r="E173" s="50"/>
      <c r="F173" s="50"/>
      <c r="G173" s="50"/>
      <c r="H173" s="50"/>
      <c r="I173" s="50"/>
      <c r="J173" s="50"/>
      <c r="K173" s="50"/>
      <c r="L173" s="50"/>
      <c r="M173" s="50"/>
      <c r="N173" s="50"/>
      <c r="O173" s="50"/>
      <c r="P173" s="50"/>
      <c r="Q173" s="50"/>
      <c r="R173" s="50"/>
      <c r="S173" s="50"/>
      <c r="T173" s="50"/>
      <c r="U173" s="50"/>
      <c r="V173" s="50"/>
      <c r="W173" s="50"/>
      <c r="X173" s="50"/>
      <c r="Y173" s="50"/>
      <c r="Z173" s="50"/>
    </row>
    <row r="174" ht="15.75" customHeight="1">
      <c r="A174" s="50"/>
      <c r="B174" s="50"/>
      <c r="C174" s="50"/>
      <c r="D174" s="50"/>
      <c r="E174" s="50"/>
      <c r="F174" s="50"/>
      <c r="G174" s="50"/>
      <c r="H174" s="50"/>
      <c r="I174" s="50"/>
      <c r="J174" s="50"/>
      <c r="K174" s="50"/>
      <c r="L174" s="50"/>
      <c r="M174" s="50"/>
      <c r="N174" s="50"/>
      <c r="O174" s="50"/>
      <c r="P174" s="50"/>
      <c r="Q174" s="50"/>
      <c r="R174" s="50"/>
      <c r="S174" s="50"/>
      <c r="T174" s="50"/>
      <c r="U174" s="50"/>
      <c r="V174" s="50"/>
      <c r="W174" s="50"/>
      <c r="X174" s="50"/>
      <c r="Y174" s="50"/>
      <c r="Z174" s="50"/>
    </row>
    <row r="175" ht="15.75" customHeight="1">
      <c r="A175" s="50"/>
      <c r="B175" s="50"/>
      <c r="C175" s="50"/>
      <c r="D175" s="50"/>
      <c r="E175" s="50"/>
      <c r="F175" s="50"/>
      <c r="G175" s="50"/>
      <c r="H175" s="50"/>
      <c r="I175" s="50"/>
      <c r="J175" s="50"/>
      <c r="K175" s="50"/>
      <c r="L175" s="50"/>
      <c r="M175" s="50"/>
      <c r="N175" s="50"/>
      <c r="O175" s="50"/>
      <c r="P175" s="50"/>
      <c r="Q175" s="50"/>
      <c r="R175" s="50"/>
      <c r="S175" s="50"/>
      <c r="T175" s="50"/>
      <c r="U175" s="50"/>
      <c r="V175" s="50"/>
      <c r="W175" s="50"/>
      <c r="X175" s="50"/>
      <c r="Y175" s="50"/>
      <c r="Z175" s="50"/>
    </row>
    <row r="176" ht="15.75" customHeight="1">
      <c r="A176" s="50"/>
      <c r="B176" s="50"/>
      <c r="C176" s="50"/>
      <c r="D176" s="50"/>
      <c r="E176" s="50"/>
      <c r="F176" s="50"/>
      <c r="G176" s="50"/>
      <c r="H176" s="50"/>
      <c r="I176" s="50"/>
      <c r="J176" s="50"/>
      <c r="K176" s="50"/>
      <c r="L176" s="50"/>
      <c r="M176" s="50"/>
      <c r="N176" s="50"/>
      <c r="O176" s="50"/>
      <c r="P176" s="50"/>
      <c r="Q176" s="50"/>
      <c r="R176" s="50"/>
      <c r="S176" s="50"/>
      <c r="T176" s="50"/>
      <c r="U176" s="50"/>
      <c r="V176" s="50"/>
      <c r="W176" s="50"/>
      <c r="X176" s="50"/>
      <c r="Y176" s="50"/>
      <c r="Z176" s="50"/>
    </row>
    <row r="177" ht="15.75" customHeight="1">
      <c r="A177" s="50"/>
      <c r="B177" s="50"/>
      <c r="C177" s="50"/>
      <c r="D177" s="50"/>
      <c r="E177" s="50"/>
      <c r="F177" s="50"/>
      <c r="G177" s="50"/>
      <c r="H177" s="50"/>
      <c r="I177" s="50"/>
      <c r="J177" s="50"/>
      <c r="K177" s="50"/>
      <c r="L177" s="50"/>
      <c r="M177" s="50"/>
      <c r="N177" s="50"/>
      <c r="O177" s="50"/>
      <c r="P177" s="50"/>
      <c r="Q177" s="50"/>
      <c r="R177" s="50"/>
      <c r="S177" s="50"/>
      <c r="T177" s="50"/>
      <c r="U177" s="50"/>
      <c r="V177" s="50"/>
      <c r="W177" s="50"/>
      <c r="X177" s="50"/>
      <c r="Y177" s="50"/>
      <c r="Z177" s="50"/>
    </row>
    <row r="178" ht="15.75" customHeight="1">
      <c r="A178" s="50"/>
      <c r="B178" s="50"/>
      <c r="C178" s="50"/>
      <c r="D178" s="50"/>
      <c r="E178" s="50"/>
      <c r="F178" s="50"/>
      <c r="G178" s="50"/>
      <c r="H178" s="50"/>
      <c r="I178" s="50"/>
      <c r="J178" s="50"/>
      <c r="K178" s="50"/>
      <c r="L178" s="50"/>
      <c r="M178" s="50"/>
      <c r="N178" s="50"/>
      <c r="O178" s="50"/>
      <c r="P178" s="50"/>
      <c r="Q178" s="50"/>
      <c r="R178" s="50"/>
      <c r="S178" s="50"/>
      <c r="T178" s="50"/>
      <c r="U178" s="50"/>
      <c r="V178" s="50"/>
      <c r="W178" s="50"/>
      <c r="X178" s="50"/>
      <c r="Y178" s="50"/>
      <c r="Z178" s="50"/>
    </row>
    <row r="179" ht="15.75" customHeight="1">
      <c r="A179" s="50"/>
      <c r="B179" s="50"/>
      <c r="C179" s="50"/>
      <c r="D179" s="50"/>
      <c r="E179" s="50"/>
      <c r="F179" s="50"/>
      <c r="G179" s="50"/>
      <c r="H179" s="50"/>
      <c r="I179" s="50"/>
      <c r="J179" s="50"/>
      <c r="K179" s="50"/>
      <c r="L179" s="50"/>
      <c r="M179" s="50"/>
      <c r="N179" s="50"/>
      <c r="O179" s="50"/>
      <c r="P179" s="50"/>
      <c r="Q179" s="50"/>
      <c r="R179" s="50"/>
      <c r="S179" s="50"/>
      <c r="T179" s="50"/>
      <c r="U179" s="50"/>
      <c r="V179" s="50"/>
      <c r="W179" s="50"/>
      <c r="X179" s="50"/>
      <c r="Y179" s="50"/>
      <c r="Z179" s="50"/>
    </row>
    <row r="180" ht="15.75" customHeight="1">
      <c r="A180" s="50"/>
      <c r="B180" s="50"/>
      <c r="C180" s="50"/>
      <c r="D180" s="50"/>
      <c r="E180" s="50"/>
      <c r="F180" s="50"/>
      <c r="G180" s="50"/>
      <c r="H180" s="50"/>
      <c r="I180" s="50"/>
      <c r="J180" s="50"/>
      <c r="K180" s="50"/>
      <c r="L180" s="50"/>
      <c r="M180" s="50"/>
      <c r="N180" s="50"/>
      <c r="O180" s="50"/>
      <c r="P180" s="50"/>
      <c r="Q180" s="50"/>
      <c r="R180" s="50"/>
      <c r="S180" s="50"/>
      <c r="T180" s="50"/>
      <c r="U180" s="50"/>
      <c r="V180" s="50"/>
      <c r="W180" s="50"/>
      <c r="X180" s="50"/>
      <c r="Y180" s="50"/>
      <c r="Z180" s="50"/>
    </row>
    <row r="181" ht="15.75" customHeight="1">
      <c r="A181" s="50"/>
      <c r="B181" s="50"/>
      <c r="C181" s="50"/>
      <c r="D181" s="50"/>
      <c r="E181" s="50"/>
      <c r="F181" s="50"/>
      <c r="G181" s="50"/>
      <c r="H181" s="50"/>
      <c r="I181" s="50"/>
      <c r="J181" s="50"/>
      <c r="K181" s="50"/>
      <c r="L181" s="50"/>
      <c r="M181" s="50"/>
      <c r="N181" s="50"/>
      <c r="O181" s="50"/>
      <c r="P181" s="50"/>
      <c r="Q181" s="50"/>
      <c r="R181" s="50"/>
      <c r="S181" s="50"/>
      <c r="T181" s="50"/>
      <c r="U181" s="50"/>
      <c r="V181" s="50"/>
      <c r="W181" s="50"/>
      <c r="X181" s="50"/>
      <c r="Y181" s="50"/>
      <c r="Z181" s="50"/>
    </row>
    <row r="182" ht="15.75" customHeight="1">
      <c r="A182" s="50"/>
      <c r="B182" s="50"/>
      <c r="C182" s="50"/>
      <c r="D182" s="50"/>
      <c r="E182" s="50"/>
      <c r="F182" s="50"/>
      <c r="G182" s="50"/>
      <c r="H182" s="50"/>
      <c r="I182" s="50"/>
      <c r="J182" s="50"/>
      <c r="K182" s="50"/>
      <c r="L182" s="50"/>
      <c r="M182" s="50"/>
      <c r="N182" s="50"/>
      <c r="O182" s="50"/>
      <c r="P182" s="50"/>
      <c r="Q182" s="50"/>
      <c r="R182" s="50"/>
      <c r="S182" s="50"/>
      <c r="T182" s="50"/>
      <c r="U182" s="50"/>
      <c r="V182" s="50"/>
      <c r="W182" s="50"/>
      <c r="X182" s="50"/>
      <c r="Y182" s="50"/>
      <c r="Z182" s="50"/>
    </row>
    <row r="183" ht="15.75" customHeight="1">
      <c r="A183" s="50"/>
      <c r="B183" s="50"/>
      <c r="C183" s="50"/>
      <c r="D183" s="50"/>
      <c r="E183" s="50"/>
      <c r="F183" s="50"/>
      <c r="G183" s="50"/>
      <c r="H183" s="50"/>
      <c r="I183" s="50"/>
      <c r="J183" s="50"/>
      <c r="K183" s="50"/>
      <c r="L183" s="50"/>
      <c r="M183" s="50"/>
      <c r="N183" s="50"/>
      <c r="O183" s="50"/>
      <c r="P183" s="50"/>
      <c r="Q183" s="50"/>
      <c r="R183" s="50"/>
      <c r="S183" s="50"/>
      <c r="T183" s="50"/>
      <c r="U183" s="50"/>
      <c r="V183" s="50"/>
      <c r="W183" s="50"/>
      <c r="X183" s="50"/>
      <c r="Y183" s="50"/>
      <c r="Z183" s="50"/>
    </row>
    <row r="184" ht="15.75" customHeight="1">
      <c r="A184" s="50"/>
      <c r="B184" s="50"/>
      <c r="C184" s="50"/>
      <c r="D184" s="50"/>
      <c r="E184" s="50"/>
      <c r="F184" s="50"/>
      <c r="G184" s="50"/>
      <c r="H184" s="50"/>
      <c r="I184" s="50"/>
      <c r="J184" s="50"/>
      <c r="K184" s="50"/>
      <c r="L184" s="50"/>
      <c r="M184" s="50"/>
      <c r="N184" s="50"/>
      <c r="O184" s="50"/>
      <c r="P184" s="50"/>
      <c r="Q184" s="50"/>
      <c r="R184" s="50"/>
      <c r="S184" s="50"/>
      <c r="T184" s="50"/>
      <c r="U184" s="50"/>
      <c r="V184" s="50"/>
      <c r="W184" s="50"/>
      <c r="X184" s="50"/>
      <c r="Y184" s="50"/>
      <c r="Z184" s="50"/>
    </row>
    <row r="185" ht="15.75" customHeight="1">
      <c r="A185" s="50"/>
      <c r="B185" s="50"/>
      <c r="C185" s="50"/>
      <c r="D185" s="50"/>
      <c r="E185" s="50"/>
      <c r="F185" s="50"/>
      <c r="G185" s="50"/>
      <c r="H185" s="50"/>
      <c r="I185" s="50"/>
      <c r="J185" s="50"/>
      <c r="K185" s="50"/>
      <c r="L185" s="50"/>
      <c r="M185" s="50"/>
      <c r="N185" s="50"/>
      <c r="O185" s="50"/>
      <c r="P185" s="50"/>
      <c r="Q185" s="50"/>
      <c r="R185" s="50"/>
      <c r="S185" s="50"/>
      <c r="T185" s="50"/>
      <c r="U185" s="50"/>
      <c r="V185" s="50"/>
      <c r="W185" s="50"/>
      <c r="X185" s="50"/>
      <c r="Y185" s="50"/>
      <c r="Z185" s="50"/>
    </row>
    <row r="186" ht="15.75" customHeight="1">
      <c r="A186" s="50"/>
      <c r="B186" s="50"/>
      <c r="C186" s="50"/>
      <c r="D186" s="50"/>
      <c r="E186" s="50"/>
      <c r="F186" s="50"/>
      <c r="G186" s="50"/>
      <c r="H186" s="50"/>
      <c r="I186" s="50"/>
      <c r="J186" s="50"/>
      <c r="K186" s="50"/>
      <c r="L186" s="50"/>
      <c r="M186" s="50"/>
      <c r="N186" s="50"/>
      <c r="O186" s="50"/>
      <c r="P186" s="50"/>
      <c r="Q186" s="50"/>
      <c r="R186" s="50"/>
      <c r="S186" s="50"/>
      <c r="T186" s="50"/>
      <c r="U186" s="50"/>
      <c r="V186" s="50"/>
      <c r="W186" s="50"/>
      <c r="X186" s="50"/>
      <c r="Y186" s="50"/>
      <c r="Z186" s="50"/>
    </row>
    <row r="187" ht="15.75" customHeight="1">
      <c r="A187" s="50"/>
      <c r="B187" s="50"/>
      <c r="C187" s="50"/>
      <c r="D187" s="50"/>
      <c r="E187" s="50"/>
      <c r="F187" s="50"/>
      <c r="G187" s="50"/>
      <c r="H187" s="50"/>
      <c r="I187" s="50"/>
      <c r="J187" s="50"/>
      <c r="K187" s="50"/>
      <c r="L187" s="50"/>
      <c r="M187" s="50"/>
      <c r="N187" s="50"/>
      <c r="O187" s="50"/>
      <c r="P187" s="50"/>
      <c r="Q187" s="50"/>
      <c r="R187" s="50"/>
      <c r="S187" s="50"/>
      <c r="T187" s="50"/>
      <c r="U187" s="50"/>
      <c r="V187" s="50"/>
      <c r="W187" s="50"/>
      <c r="X187" s="50"/>
      <c r="Y187" s="50"/>
      <c r="Z187" s="50"/>
    </row>
    <row r="188" ht="15.75" customHeight="1">
      <c r="A188" s="50"/>
      <c r="B188" s="50"/>
      <c r="C188" s="50"/>
      <c r="D188" s="50"/>
      <c r="E188" s="50"/>
      <c r="F188" s="50"/>
      <c r="G188" s="50"/>
      <c r="H188" s="50"/>
      <c r="I188" s="50"/>
      <c r="J188" s="50"/>
      <c r="K188" s="50"/>
      <c r="L188" s="50"/>
      <c r="M188" s="50"/>
      <c r="N188" s="50"/>
      <c r="O188" s="50"/>
      <c r="P188" s="50"/>
      <c r="Q188" s="50"/>
      <c r="R188" s="50"/>
      <c r="S188" s="50"/>
      <c r="T188" s="50"/>
      <c r="U188" s="50"/>
      <c r="V188" s="50"/>
      <c r="W188" s="50"/>
      <c r="X188" s="50"/>
      <c r="Y188" s="50"/>
      <c r="Z188" s="50"/>
    </row>
    <row r="189" ht="15.75" customHeight="1">
      <c r="A189" s="50"/>
      <c r="B189" s="50"/>
      <c r="C189" s="50"/>
      <c r="D189" s="50"/>
      <c r="E189" s="50"/>
      <c r="F189" s="50"/>
      <c r="G189" s="50"/>
      <c r="H189" s="50"/>
      <c r="I189" s="50"/>
      <c r="J189" s="50"/>
      <c r="K189" s="50"/>
      <c r="L189" s="50"/>
      <c r="M189" s="50"/>
      <c r="N189" s="50"/>
      <c r="O189" s="50"/>
      <c r="P189" s="50"/>
      <c r="Q189" s="50"/>
      <c r="R189" s="50"/>
      <c r="S189" s="50"/>
      <c r="T189" s="50"/>
      <c r="U189" s="50"/>
      <c r="V189" s="50"/>
      <c r="W189" s="50"/>
      <c r="X189" s="50"/>
      <c r="Y189" s="50"/>
      <c r="Z189" s="50"/>
    </row>
    <row r="190" ht="15.75" customHeight="1">
      <c r="A190" s="50"/>
      <c r="B190" s="50"/>
      <c r="C190" s="50"/>
      <c r="D190" s="50"/>
      <c r="E190" s="50"/>
      <c r="F190" s="50"/>
      <c r="G190" s="50"/>
      <c r="H190" s="50"/>
      <c r="I190" s="50"/>
      <c r="J190" s="50"/>
      <c r="K190" s="50"/>
      <c r="L190" s="50"/>
      <c r="M190" s="50"/>
      <c r="N190" s="50"/>
      <c r="O190" s="50"/>
      <c r="P190" s="50"/>
      <c r="Q190" s="50"/>
      <c r="R190" s="50"/>
      <c r="S190" s="50"/>
      <c r="T190" s="50"/>
      <c r="U190" s="50"/>
      <c r="V190" s="50"/>
      <c r="W190" s="50"/>
      <c r="X190" s="50"/>
      <c r="Y190" s="50"/>
      <c r="Z190" s="50"/>
    </row>
    <row r="191" ht="15.75" customHeight="1">
      <c r="A191" s="50"/>
      <c r="B191" s="50"/>
      <c r="C191" s="50"/>
      <c r="D191" s="50"/>
      <c r="E191" s="50"/>
      <c r="F191" s="50"/>
      <c r="G191" s="50"/>
      <c r="H191" s="50"/>
      <c r="I191" s="50"/>
      <c r="J191" s="50"/>
      <c r="K191" s="50"/>
      <c r="L191" s="50"/>
      <c r="M191" s="50"/>
      <c r="N191" s="50"/>
      <c r="O191" s="50"/>
      <c r="P191" s="50"/>
      <c r="Q191" s="50"/>
      <c r="R191" s="50"/>
      <c r="S191" s="50"/>
      <c r="T191" s="50"/>
      <c r="U191" s="50"/>
      <c r="V191" s="50"/>
      <c r="W191" s="50"/>
      <c r="X191" s="50"/>
      <c r="Y191" s="50"/>
      <c r="Z191" s="50"/>
    </row>
    <row r="192" ht="15.75" customHeight="1">
      <c r="A192" s="50"/>
      <c r="B192" s="50"/>
      <c r="C192" s="50"/>
      <c r="D192" s="50"/>
      <c r="E192" s="50"/>
      <c r="F192" s="50"/>
      <c r="G192" s="50"/>
      <c r="H192" s="50"/>
      <c r="I192" s="50"/>
      <c r="J192" s="50"/>
      <c r="K192" s="50"/>
      <c r="L192" s="50"/>
      <c r="M192" s="50"/>
      <c r="N192" s="50"/>
      <c r="O192" s="50"/>
      <c r="P192" s="50"/>
      <c r="Q192" s="50"/>
      <c r="R192" s="50"/>
      <c r="S192" s="50"/>
      <c r="T192" s="50"/>
      <c r="U192" s="50"/>
      <c r="V192" s="50"/>
      <c r="W192" s="50"/>
      <c r="X192" s="50"/>
      <c r="Y192" s="50"/>
      <c r="Z192" s="50"/>
    </row>
    <row r="193" ht="15.75" customHeight="1">
      <c r="A193" s="50"/>
      <c r="B193" s="50"/>
      <c r="C193" s="50"/>
      <c r="D193" s="50"/>
      <c r="E193" s="50"/>
      <c r="F193" s="50"/>
      <c r="G193" s="50"/>
      <c r="H193" s="50"/>
      <c r="I193" s="50"/>
      <c r="J193" s="50"/>
      <c r="K193" s="50"/>
      <c r="L193" s="50"/>
      <c r="M193" s="50"/>
      <c r="N193" s="50"/>
      <c r="O193" s="50"/>
      <c r="P193" s="50"/>
      <c r="Q193" s="50"/>
      <c r="R193" s="50"/>
      <c r="S193" s="50"/>
      <c r="T193" s="50"/>
      <c r="U193" s="50"/>
      <c r="V193" s="50"/>
      <c r="W193" s="50"/>
      <c r="X193" s="50"/>
      <c r="Y193" s="50"/>
      <c r="Z193" s="50"/>
    </row>
    <row r="194" ht="15.75" customHeight="1">
      <c r="A194" s="50"/>
      <c r="B194" s="50"/>
      <c r="C194" s="50"/>
      <c r="D194" s="50"/>
      <c r="E194" s="50"/>
      <c r="F194" s="50"/>
      <c r="G194" s="50"/>
      <c r="H194" s="50"/>
      <c r="I194" s="50"/>
      <c r="J194" s="50"/>
      <c r="K194" s="50"/>
      <c r="L194" s="50"/>
      <c r="M194" s="50"/>
      <c r="N194" s="50"/>
      <c r="O194" s="50"/>
      <c r="P194" s="50"/>
      <c r="Q194" s="50"/>
      <c r="R194" s="50"/>
      <c r="S194" s="50"/>
      <c r="T194" s="50"/>
      <c r="U194" s="50"/>
      <c r="V194" s="50"/>
      <c r="W194" s="50"/>
      <c r="X194" s="50"/>
      <c r="Y194" s="50"/>
      <c r="Z194" s="50"/>
    </row>
    <row r="195" ht="15.75" customHeight="1">
      <c r="A195" s="50"/>
      <c r="B195" s="50"/>
      <c r="C195" s="50"/>
      <c r="D195" s="50"/>
      <c r="E195" s="50"/>
      <c r="F195" s="50"/>
      <c r="G195" s="50"/>
      <c r="H195" s="50"/>
      <c r="I195" s="50"/>
      <c r="J195" s="50"/>
      <c r="K195" s="50"/>
      <c r="L195" s="50"/>
      <c r="M195" s="50"/>
      <c r="N195" s="50"/>
      <c r="O195" s="50"/>
      <c r="P195" s="50"/>
      <c r="Q195" s="50"/>
      <c r="R195" s="50"/>
      <c r="S195" s="50"/>
      <c r="T195" s="50"/>
      <c r="U195" s="50"/>
      <c r="V195" s="50"/>
      <c r="W195" s="50"/>
      <c r="X195" s="50"/>
      <c r="Y195" s="50"/>
      <c r="Z195" s="50"/>
    </row>
    <row r="196" ht="15.75" customHeight="1">
      <c r="A196" s="50"/>
      <c r="B196" s="50"/>
      <c r="C196" s="50"/>
      <c r="D196" s="50"/>
      <c r="E196" s="50"/>
      <c r="F196" s="50"/>
      <c r="G196" s="50"/>
      <c r="H196" s="50"/>
      <c r="I196" s="50"/>
      <c r="J196" s="50"/>
      <c r="K196" s="50"/>
      <c r="L196" s="50"/>
      <c r="M196" s="50"/>
      <c r="N196" s="50"/>
      <c r="O196" s="50"/>
      <c r="P196" s="50"/>
      <c r="Q196" s="50"/>
      <c r="R196" s="50"/>
      <c r="S196" s="50"/>
      <c r="T196" s="50"/>
      <c r="U196" s="50"/>
      <c r="V196" s="50"/>
      <c r="W196" s="50"/>
      <c r="X196" s="50"/>
      <c r="Y196" s="50"/>
      <c r="Z196" s="50"/>
    </row>
    <row r="197" ht="15.75" customHeight="1">
      <c r="A197" s="50"/>
      <c r="B197" s="50"/>
      <c r="C197" s="50"/>
      <c r="D197" s="50"/>
      <c r="E197" s="50"/>
      <c r="F197" s="50"/>
      <c r="G197" s="50"/>
      <c r="H197" s="50"/>
      <c r="I197" s="50"/>
      <c r="J197" s="50"/>
      <c r="K197" s="50"/>
      <c r="L197" s="50"/>
      <c r="M197" s="50"/>
      <c r="N197" s="50"/>
      <c r="O197" s="50"/>
      <c r="P197" s="50"/>
      <c r="Q197" s="50"/>
      <c r="R197" s="50"/>
      <c r="S197" s="50"/>
      <c r="T197" s="50"/>
      <c r="U197" s="50"/>
      <c r="V197" s="50"/>
      <c r="W197" s="50"/>
      <c r="X197" s="50"/>
      <c r="Y197" s="50"/>
      <c r="Z197" s="50"/>
    </row>
    <row r="198" ht="15.75" customHeight="1">
      <c r="A198" s="50"/>
      <c r="B198" s="50"/>
      <c r="C198" s="50"/>
      <c r="D198" s="50"/>
      <c r="E198" s="50"/>
      <c r="F198" s="50"/>
      <c r="G198" s="50"/>
      <c r="H198" s="50"/>
      <c r="I198" s="50"/>
      <c r="J198" s="50"/>
      <c r="K198" s="50"/>
      <c r="L198" s="50"/>
      <c r="M198" s="50"/>
      <c r="N198" s="50"/>
      <c r="O198" s="50"/>
      <c r="P198" s="50"/>
      <c r="Q198" s="50"/>
      <c r="R198" s="50"/>
      <c r="S198" s="50"/>
      <c r="T198" s="50"/>
      <c r="U198" s="50"/>
      <c r="V198" s="50"/>
      <c r="W198" s="50"/>
      <c r="X198" s="50"/>
      <c r="Y198" s="50"/>
      <c r="Z198" s="50"/>
    </row>
    <row r="199" ht="15.75" customHeight="1">
      <c r="A199" s="50"/>
      <c r="B199" s="50"/>
      <c r="C199" s="50"/>
      <c r="D199" s="50"/>
      <c r="E199" s="50"/>
      <c r="F199" s="50"/>
      <c r="G199" s="50"/>
      <c r="H199" s="50"/>
      <c r="I199" s="50"/>
      <c r="J199" s="50"/>
      <c r="K199" s="50"/>
      <c r="L199" s="50"/>
      <c r="M199" s="50"/>
      <c r="N199" s="50"/>
      <c r="O199" s="50"/>
      <c r="P199" s="50"/>
      <c r="Q199" s="50"/>
      <c r="R199" s="50"/>
      <c r="S199" s="50"/>
      <c r="T199" s="50"/>
      <c r="U199" s="50"/>
      <c r="V199" s="50"/>
      <c r="W199" s="50"/>
      <c r="X199" s="50"/>
      <c r="Y199" s="50"/>
      <c r="Z199" s="50"/>
    </row>
    <row r="200" ht="15.75" customHeight="1">
      <c r="A200" s="50"/>
      <c r="B200" s="50"/>
      <c r="C200" s="50"/>
      <c r="D200" s="50"/>
      <c r="E200" s="50"/>
      <c r="F200" s="50"/>
      <c r="G200" s="50"/>
      <c r="H200" s="50"/>
      <c r="I200" s="50"/>
      <c r="J200" s="50"/>
      <c r="K200" s="50"/>
      <c r="L200" s="50"/>
      <c r="M200" s="50"/>
      <c r="N200" s="50"/>
      <c r="O200" s="50"/>
      <c r="P200" s="50"/>
      <c r="Q200" s="50"/>
      <c r="R200" s="50"/>
      <c r="S200" s="50"/>
      <c r="T200" s="50"/>
      <c r="U200" s="50"/>
      <c r="V200" s="50"/>
      <c r="W200" s="50"/>
      <c r="X200" s="50"/>
      <c r="Y200" s="50"/>
      <c r="Z200" s="50"/>
    </row>
    <row r="201" ht="15.75" customHeight="1">
      <c r="A201" s="50"/>
      <c r="B201" s="50"/>
      <c r="C201" s="50"/>
      <c r="D201" s="50"/>
      <c r="E201" s="50"/>
      <c r="F201" s="50"/>
      <c r="G201" s="50"/>
      <c r="H201" s="50"/>
      <c r="I201" s="50"/>
      <c r="J201" s="50"/>
      <c r="K201" s="50"/>
      <c r="L201" s="50"/>
      <c r="M201" s="50"/>
      <c r="N201" s="50"/>
      <c r="O201" s="50"/>
      <c r="P201" s="50"/>
      <c r="Q201" s="50"/>
      <c r="R201" s="50"/>
      <c r="S201" s="50"/>
      <c r="T201" s="50"/>
      <c r="U201" s="50"/>
      <c r="V201" s="50"/>
      <c r="W201" s="50"/>
      <c r="X201" s="50"/>
      <c r="Y201" s="50"/>
      <c r="Z201" s="50"/>
    </row>
    <row r="202" ht="15.75" customHeight="1">
      <c r="A202" s="50"/>
      <c r="B202" s="50"/>
      <c r="C202" s="50"/>
      <c r="D202" s="50"/>
      <c r="E202" s="50"/>
      <c r="F202" s="50"/>
      <c r="G202" s="50"/>
      <c r="H202" s="50"/>
      <c r="I202" s="50"/>
      <c r="J202" s="50"/>
      <c r="K202" s="50"/>
      <c r="L202" s="50"/>
      <c r="M202" s="50"/>
      <c r="N202" s="50"/>
      <c r="O202" s="50"/>
      <c r="P202" s="50"/>
      <c r="Q202" s="50"/>
      <c r="R202" s="50"/>
      <c r="S202" s="50"/>
      <c r="T202" s="50"/>
      <c r="U202" s="50"/>
      <c r="V202" s="50"/>
      <c r="W202" s="50"/>
      <c r="X202" s="50"/>
      <c r="Y202" s="50"/>
      <c r="Z202" s="50"/>
    </row>
    <row r="203" ht="15.75" customHeight="1">
      <c r="A203" s="50"/>
      <c r="B203" s="50"/>
      <c r="C203" s="50"/>
      <c r="D203" s="50"/>
      <c r="E203" s="50"/>
      <c r="F203" s="50"/>
      <c r="G203" s="50"/>
      <c r="H203" s="50"/>
      <c r="I203" s="50"/>
      <c r="J203" s="50"/>
      <c r="K203" s="50"/>
      <c r="L203" s="50"/>
      <c r="M203" s="50"/>
      <c r="N203" s="50"/>
      <c r="O203" s="50"/>
      <c r="P203" s="50"/>
      <c r="Q203" s="50"/>
      <c r="R203" s="50"/>
      <c r="S203" s="50"/>
      <c r="T203" s="50"/>
      <c r="U203" s="50"/>
      <c r="V203" s="50"/>
      <c r="W203" s="50"/>
      <c r="X203" s="50"/>
      <c r="Y203" s="50"/>
      <c r="Z203" s="50"/>
    </row>
    <row r="204" ht="15.75" customHeight="1">
      <c r="A204" s="50"/>
      <c r="B204" s="50"/>
      <c r="C204" s="50"/>
      <c r="D204" s="50"/>
      <c r="E204" s="50"/>
      <c r="F204" s="50"/>
      <c r="G204" s="50"/>
      <c r="H204" s="50"/>
      <c r="I204" s="50"/>
      <c r="J204" s="50"/>
      <c r="K204" s="50"/>
      <c r="L204" s="50"/>
      <c r="M204" s="50"/>
      <c r="N204" s="50"/>
      <c r="O204" s="50"/>
      <c r="P204" s="50"/>
      <c r="Q204" s="50"/>
      <c r="R204" s="50"/>
      <c r="S204" s="50"/>
      <c r="T204" s="50"/>
      <c r="U204" s="50"/>
      <c r="V204" s="50"/>
      <c r="W204" s="50"/>
      <c r="X204" s="50"/>
      <c r="Y204" s="50"/>
      <c r="Z204" s="50"/>
    </row>
    <row r="205" ht="15.75" customHeight="1">
      <c r="A205" s="50"/>
      <c r="B205" s="50"/>
      <c r="C205" s="50"/>
      <c r="D205" s="50"/>
      <c r="E205" s="50"/>
      <c r="F205" s="50"/>
      <c r="G205" s="50"/>
      <c r="H205" s="50"/>
      <c r="I205" s="50"/>
      <c r="J205" s="50"/>
      <c r="K205" s="50"/>
      <c r="L205" s="50"/>
      <c r="M205" s="50"/>
      <c r="N205" s="50"/>
      <c r="O205" s="50"/>
      <c r="P205" s="50"/>
      <c r="Q205" s="50"/>
      <c r="R205" s="50"/>
      <c r="S205" s="50"/>
      <c r="T205" s="50"/>
      <c r="U205" s="50"/>
      <c r="V205" s="50"/>
      <c r="W205" s="50"/>
      <c r="X205" s="50"/>
      <c r="Y205" s="50"/>
      <c r="Z205" s="50"/>
    </row>
    <row r="206" ht="15.75" customHeight="1">
      <c r="A206" s="50"/>
      <c r="B206" s="50"/>
      <c r="C206" s="50"/>
      <c r="D206" s="50"/>
      <c r="E206" s="50"/>
      <c r="F206" s="50"/>
      <c r="G206" s="50"/>
      <c r="H206" s="50"/>
      <c r="I206" s="50"/>
      <c r="J206" s="50"/>
      <c r="K206" s="50"/>
      <c r="L206" s="50"/>
      <c r="M206" s="50"/>
      <c r="N206" s="50"/>
      <c r="O206" s="50"/>
      <c r="P206" s="50"/>
      <c r="Q206" s="50"/>
      <c r="R206" s="50"/>
      <c r="S206" s="50"/>
      <c r="T206" s="50"/>
      <c r="U206" s="50"/>
      <c r="V206" s="50"/>
      <c r="W206" s="50"/>
      <c r="X206" s="50"/>
      <c r="Y206" s="50"/>
      <c r="Z206" s="50"/>
    </row>
    <row r="207" ht="15.75" customHeight="1">
      <c r="A207" s="50"/>
      <c r="B207" s="50"/>
      <c r="C207" s="50"/>
      <c r="D207" s="50"/>
      <c r="E207" s="50"/>
      <c r="F207" s="50"/>
      <c r="G207" s="50"/>
      <c r="H207" s="50"/>
      <c r="I207" s="50"/>
      <c r="J207" s="50"/>
      <c r="K207" s="50"/>
      <c r="L207" s="50"/>
      <c r="M207" s="50"/>
      <c r="N207" s="50"/>
      <c r="O207" s="50"/>
      <c r="P207" s="50"/>
      <c r="Q207" s="50"/>
      <c r="R207" s="50"/>
      <c r="S207" s="50"/>
      <c r="T207" s="50"/>
      <c r="U207" s="50"/>
      <c r="V207" s="50"/>
      <c r="W207" s="50"/>
      <c r="X207" s="50"/>
      <c r="Y207" s="50"/>
      <c r="Z207" s="50"/>
    </row>
    <row r="208" ht="15.75" customHeight="1">
      <c r="A208" s="50"/>
      <c r="B208" s="50"/>
      <c r="C208" s="50"/>
      <c r="D208" s="50"/>
      <c r="E208" s="50"/>
      <c r="F208" s="50"/>
      <c r="G208" s="50"/>
      <c r="H208" s="50"/>
      <c r="I208" s="50"/>
      <c r="J208" s="50"/>
      <c r="K208" s="50"/>
      <c r="L208" s="50"/>
      <c r="M208" s="50"/>
      <c r="N208" s="50"/>
      <c r="O208" s="50"/>
      <c r="P208" s="50"/>
      <c r="Q208" s="50"/>
      <c r="R208" s="50"/>
      <c r="S208" s="50"/>
      <c r="T208" s="50"/>
      <c r="U208" s="50"/>
      <c r="V208" s="50"/>
      <c r="W208" s="50"/>
      <c r="X208" s="50"/>
      <c r="Y208" s="50"/>
      <c r="Z208" s="50"/>
    </row>
    <row r="209" ht="15.75" customHeight="1">
      <c r="A209" s="50"/>
      <c r="B209" s="50"/>
      <c r="C209" s="50"/>
      <c r="D209" s="50"/>
      <c r="E209" s="50"/>
      <c r="F209" s="50"/>
      <c r="G209" s="50"/>
      <c r="H209" s="50"/>
      <c r="I209" s="50"/>
      <c r="J209" s="50"/>
      <c r="K209" s="50"/>
      <c r="L209" s="50"/>
      <c r="M209" s="50"/>
      <c r="N209" s="50"/>
      <c r="O209" s="50"/>
      <c r="P209" s="50"/>
      <c r="Q209" s="50"/>
      <c r="R209" s="50"/>
      <c r="S209" s="50"/>
      <c r="T209" s="50"/>
      <c r="U209" s="50"/>
      <c r="V209" s="50"/>
      <c r="W209" s="50"/>
      <c r="X209" s="50"/>
      <c r="Y209" s="50"/>
      <c r="Z209" s="50"/>
    </row>
    <row r="210" ht="15.75" customHeight="1">
      <c r="A210" s="50"/>
      <c r="B210" s="50"/>
      <c r="C210" s="50"/>
      <c r="D210" s="50"/>
      <c r="E210" s="50"/>
      <c r="F210" s="50"/>
      <c r="G210" s="50"/>
      <c r="H210" s="50"/>
      <c r="I210" s="50"/>
      <c r="J210" s="50"/>
      <c r="K210" s="50"/>
      <c r="L210" s="50"/>
      <c r="M210" s="50"/>
      <c r="N210" s="50"/>
      <c r="O210" s="50"/>
      <c r="P210" s="50"/>
      <c r="Q210" s="50"/>
      <c r="R210" s="50"/>
      <c r="S210" s="50"/>
      <c r="T210" s="50"/>
      <c r="U210" s="50"/>
      <c r="V210" s="50"/>
      <c r="W210" s="50"/>
      <c r="X210" s="50"/>
      <c r="Y210" s="50"/>
      <c r="Z210" s="50"/>
    </row>
    <row r="211" ht="15.75" customHeight="1">
      <c r="A211" s="50"/>
      <c r="B211" s="50"/>
      <c r="C211" s="50"/>
      <c r="D211" s="50"/>
      <c r="E211" s="50"/>
      <c r="F211" s="50"/>
      <c r="G211" s="50"/>
      <c r="H211" s="50"/>
      <c r="I211" s="50"/>
      <c r="J211" s="50"/>
      <c r="K211" s="50"/>
      <c r="L211" s="50"/>
      <c r="M211" s="50"/>
      <c r="N211" s="50"/>
      <c r="O211" s="50"/>
      <c r="P211" s="50"/>
      <c r="Q211" s="50"/>
      <c r="R211" s="50"/>
      <c r="S211" s="50"/>
      <c r="T211" s="50"/>
      <c r="U211" s="50"/>
      <c r="V211" s="50"/>
      <c r="W211" s="50"/>
      <c r="X211" s="50"/>
      <c r="Y211" s="50"/>
      <c r="Z211" s="50"/>
    </row>
    <row r="212" ht="15.75" customHeight="1">
      <c r="A212" s="50"/>
      <c r="B212" s="50"/>
      <c r="C212" s="50"/>
      <c r="D212" s="50"/>
      <c r="E212" s="50"/>
      <c r="F212" s="50"/>
      <c r="G212" s="50"/>
      <c r="H212" s="50"/>
      <c r="I212" s="50"/>
      <c r="J212" s="50"/>
      <c r="K212" s="50"/>
      <c r="L212" s="50"/>
      <c r="M212" s="50"/>
      <c r="N212" s="50"/>
      <c r="O212" s="50"/>
      <c r="P212" s="50"/>
      <c r="Q212" s="50"/>
      <c r="R212" s="50"/>
      <c r="S212" s="50"/>
      <c r="T212" s="50"/>
      <c r="U212" s="50"/>
      <c r="V212" s="50"/>
      <c r="W212" s="50"/>
      <c r="X212" s="50"/>
      <c r="Y212" s="50"/>
      <c r="Z212" s="50"/>
    </row>
    <row r="213" ht="15.75" customHeight="1">
      <c r="A213" s="50"/>
      <c r="B213" s="50"/>
      <c r="C213" s="50"/>
      <c r="D213" s="50"/>
      <c r="E213" s="50"/>
      <c r="F213" s="50"/>
      <c r="G213" s="50"/>
      <c r="H213" s="50"/>
      <c r="I213" s="50"/>
      <c r="J213" s="50"/>
      <c r="K213" s="50"/>
      <c r="L213" s="50"/>
      <c r="M213" s="50"/>
      <c r="N213" s="50"/>
      <c r="O213" s="50"/>
      <c r="P213" s="50"/>
      <c r="Q213" s="50"/>
      <c r="R213" s="50"/>
      <c r="S213" s="50"/>
      <c r="T213" s="50"/>
      <c r="U213" s="50"/>
      <c r="V213" s="50"/>
      <c r="W213" s="50"/>
      <c r="X213" s="50"/>
      <c r="Y213" s="50"/>
      <c r="Z213" s="50"/>
    </row>
    <row r="214" ht="15.75" customHeight="1">
      <c r="A214" s="50"/>
      <c r="B214" s="50"/>
      <c r="C214" s="50"/>
      <c r="D214" s="50"/>
      <c r="E214" s="50"/>
      <c r="F214" s="50"/>
      <c r="G214" s="50"/>
      <c r="H214" s="50"/>
      <c r="I214" s="50"/>
      <c r="J214" s="50"/>
      <c r="K214" s="50"/>
      <c r="L214" s="50"/>
      <c r="M214" s="50"/>
      <c r="N214" s="50"/>
      <c r="O214" s="50"/>
      <c r="P214" s="50"/>
      <c r="Q214" s="50"/>
      <c r="R214" s="50"/>
      <c r="S214" s="50"/>
      <c r="T214" s="50"/>
      <c r="U214" s="50"/>
      <c r="V214" s="50"/>
      <c r="W214" s="50"/>
      <c r="X214" s="50"/>
      <c r="Y214" s="50"/>
      <c r="Z214" s="50"/>
    </row>
    <row r="215" ht="15.75" customHeight="1">
      <c r="A215" s="50"/>
      <c r="B215" s="50"/>
      <c r="C215" s="50"/>
      <c r="D215" s="50"/>
      <c r="E215" s="50"/>
      <c r="F215" s="50"/>
      <c r="G215" s="50"/>
      <c r="H215" s="50"/>
      <c r="I215" s="50"/>
      <c r="J215" s="50"/>
      <c r="K215" s="50"/>
      <c r="L215" s="50"/>
      <c r="M215" s="50"/>
      <c r="N215" s="50"/>
      <c r="O215" s="50"/>
      <c r="P215" s="50"/>
      <c r="Q215" s="50"/>
      <c r="R215" s="50"/>
      <c r="S215" s="50"/>
      <c r="T215" s="50"/>
      <c r="U215" s="50"/>
      <c r="V215" s="50"/>
      <c r="W215" s="50"/>
      <c r="X215" s="50"/>
      <c r="Y215" s="50"/>
      <c r="Z215" s="50"/>
    </row>
    <row r="216" ht="15.75" customHeight="1">
      <c r="A216" s="50"/>
      <c r="B216" s="50"/>
      <c r="C216" s="50"/>
      <c r="D216" s="50"/>
      <c r="E216" s="50"/>
      <c r="F216" s="50"/>
      <c r="G216" s="50"/>
      <c r="H216" s="50"/>
      <c r="I216" s="50"/>
      <c r="J216" s="50"/>
      <c r="K216" s="50"/>
      <c r="L216" s="50"/>
      <c r="M216" s="50"/>
      <c r="N216" s="50"/>
      <c r="O216" s="50"/>
      <c r="P216" s="50"/>
      <c r="Q216" s="50"/>
      <c r="R216" s="50"/>
      <c r="S216" s="50"/>
      <c r="T216" s="50"/>
      <c r="U216" s="50"/>
      <c r="V216" s="50"/>
      <c r="W216" s="50"/>
      <c r="X216" s="50"/>
      <c r="Y216" s="50"/>
      <c r="Z216" s="50"/>
    </row>
    <row r="217" ht="15.75" customHeight="1">
      <c r="A217" s="50"/>
      <c r="B217" s="50"/>
      <c r="C217" s="50"/>
      <c r="D217" s="50"/>
      <c r="E217" s="50"/>
      <c r="F217" s="50"/>
      <c r="G217" s="50"/>
      <c r="H217" s="50"/>
      <c r="I217" s="50"/>
      <c r="J217" s="50"/>
      <c r="K217" s="50"/>
      <c r="L217" s="50"/>
      <c r="M217" s="50"/>
      <c r="N217" s="50"/>
      <c r="O217" s="50"/>
      <c r="P217" s="50"/>
      <c r="Q217" s="50"/>
      <c r="R217" s="50"/>
      <c r="S217" s="50"/>
      <c r="T217" s="50"/>
      <c r="U217" s="50"/>
      <c r="V217" s="50"/>
      <c r="W217" s="50"/>
      <c r="X217" s="50"/>
      <c r="Y217" s="50"/>
      <c r="Z217" s="50"/>
    </row>
    <row r="218" ht="15.75" customHeight="1">
      <c r="A218" s="50"/>
      <c r="B218" s="50"/>
      <c r="C218" s="50"/>
      <c r="D218" s="50"/>
      <c r="E218" s="50"/>
      <c r="F218" s="50"/>
      <c r="G218" s="50"/>
      <c r="H218" s="50"/>
      <c r="I218" s="50"/>
      <c r="J218" s="50"/>
      <c r="K218" s="50"/>
      <c r="L218" s="50"/>
      <c r="M218" s="50"/>
      <c r="N218" s="50"/>
      <c r="O218" s="50"/>
      <c r="P218" s="50"/>
      <c r="Q218" s="50"/>
      <c r="R218" s="50"/>
      <c r="S218" s="50"/>
      <c r="T218" s="50"/>
      <c r="U218" s="50"/>
      <c r="V218" s="50"/>
      <c r="W218" s="50"/>
      <c r="X218" s="50"/>
      <c r="Y218" s="50"/>
      <c r="Z218" s="50"/>
    </row>
    <row r="219" ht="15.75" customHeight="1">
      <c r="A219" s="50"/>
      <c r="B219" s="50"/>
      <c r="C219" s="50"/>
      <c r="D219" s="50"/>
      <c r="E219" s="50"/>
      <c r="F219" s="50"/>
      <c r="G219" s="50"/>
      <c r="H219" s="50"/>
      <c r="I219" s="50"/>
      <c r="J219" s="50"/>
      <c r="K219" s="50"/>
      <c r="L219" s="50"/>
      <c r="M219" s="50"/>
      <c r="N219" s="50"/>
      <c r="O219" s="50"/>
      <c r="P219" s="50"/>
      <c r="Q219" s="50"/>
      <c r="R219" s="50"/>
      <c r="S219" s="50"/>
      <c r="T219" s="50"/>
      <c r="U219" s="50"/>
      <c r="V219" s="50"/>
      <c r="W219" s="50"/>
      <c r="X219" s="50"/>
      <c r="Y219" s="50"/>
      <c r="Z219" s="50"/>
    </row>
    <row r="220" ht="15.75" customHeight="1">
      <c r="A220" s="50"/>
      <c r="B220" s="50"/>
      <c r="C220" s="50"/>
      <c r="D220" s="50"/>
      <c r="E220" s="50"/>
      <c r="F220" s="50"/>
      <c r="G220" s="50"/>
      <c r="H220" s="50"/>
      <c r="I220" s="50"/>
      <c r="J220" s="50"/>
      <c r="K220" s="50"/>
      <c r="L220" s="50"/>
      <c r="M220" s="50"/>
      <c r="N220" s="50"/>
      <c r="O220" s="50"/>
      <c r="P220" s="50"/>
      <c r="Q220" s="50"/>
      <c r="R220" s="50"/>
      <c r="S220" s="50"/>
      <c r="T220" s="50"/>
      <c r="U220" s="50"/>
      <c r="V220" s="50"/>
      <c r="W220" s="50"/>
      <c r="X220" s="50"/>
      <c r="Y220" s="50"/>
      <c r="Z220" s="50"/>
    </row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13">
    <mergeCell ref="E11:E12"/>
    <mergeCell ref="F11:F12"/>
    <mergeCell ref="G11:G12"/>
    <mergeCell ref="H11:H12"/>
    <mergeCell ref="I11:I12"/>
    <mergeCell ref="J11:J12"/>
    <mergeCell ref="E1:H1"/>
    <mergeCell ref="A2:D2"/>
    <mergeCell ref="B5:F5"/>
    <mergeCell ref="A11:A12"/>
    <mergeCell ref="B11:B12"/>
    <mergeCell ref="C11:C12"/>
    <mergeCell ref="D11:D12"/>
  </mergeCells>
  <printOptions/>
  <pageMargins bottom="0.75" footer="0.0" header="0.0" left="0.7" right="0.7" top="0.75"/>
  <pageSetup paperSize="9" orientation="portrait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workbookViewId="0"/>
  </sheetViews>
  <sheetFormatPr customHeight="1" defaultColWidth="14.43" defaultRowHeight="15.0"/>
  <cols>
    <col customWidth="1" min="1" max="1" width="3.0"/>
    <col customWidth="1" min="2" max="2" width="75.29"/>
    <col customWidth="1" min="3" max="3" width="4.0"/>
    <col customWidth="1" min="4" max="4" width="9.14"/>
    <col customWidth="1" min="5" max="5" width="5.0"/>
    <col customWidth="1" min="6" max="6" width="8.71"/>
  </cols>
  <sheetData>
    <row r="1" ht="15.75" customHeight="1">
      <c r="A1" s="88" t="s">
        <v>49</v>
      </c>
      <c r="B1" s="88" t="s">
        <v>50</v>
      </c>
      <c r="C1" s="89" t="s">
        <v>51</v>
      </c>
      <c r="D1" s="89"/>
      <c r="E1" s="89"/>
    </row>
    <row r="2" ht="15.75" customHeight="1">
      <c r="A2" s="88">
        <v>1.0</v>
      </c>
      <c r="B2" s="90" t="s">
        <v>52</v>
      </c>
      <c r="C2" s="91" t="s">
        <v>53</v>
      </c>
      <c r="D2" s="91">
        <v>52.22</v>
      </c>
      <c r="E2" s="91">
        <v>1570.0</v>
      </c>
    </row>
    <row r="3" ht="15.75" customHeight="1">
      <c r="A3" s="88">
        <v>2.0</v>
      </c>
      <c r="B3" s="90" t="s">
        <v>54</v>
      </c>
      <c r="C3" s="91" t="s">
        <v>55</v>
      </c>
      <c r="D3" s="91">
        <v>42.43</v>
      </c>
      <c r="E3" s="91">
        <v>1400.0</v>
      </c>
    </row>
    <row r="4" ht="15.75" customHeight="1">
      <c r="A4" s="88">
        <v>3.0</v>
      </c>
      <c r="B4" s="90" t="s">
        <v>56</v>
      </c>
      <c r="C4" s="91" t="s">
        <v>53</v>
      </c>
      <c r="D4" s="91">
        <v>22.52</v>
      </c>
      <c r="E4" s="91">
        <v>450.0</v>
      </c>
    </row>
    <row r="5" ht="15.75" customHeight="1">
      <c r="A5" s="88">
        <v>4.0</v>
      </c>
      <c r="B5" s="90" t="s">
        <v>57</v>
      </c>
      <c r="C5" s="91" t="s">
        <v>55</v>
      </c>
      <c r="D5" s="91">
        <v>36.89</v>
      </c>
      <c r="E5" s="91">
        <v>220.0</v>
      </c>
    </row>
    <row r="6" ht="15.75" customHeight="1">
      <c r="A6" s="88">
        <v>5.0</v>
      </c>
      <c r="B6" s="90" t="s">
        <v>58</v>
      </c>
      <c r="C6" s="91" t="s">
        <v>55</v>
      </c>
      <c r="D6" s="91"/>
      <c r="E6" s="91">
        <v>1700.0</v>
      </c>
    </row>
    <row r="7" ht="15.75" customHeight="1">
      <c r="A7" s="88">
        <v>6.0</v>
      </c>
      <c r="B7" s="90" t="s">
        <v>59</v>
      </c>
      <c r="C7" s="91" t="s">
        <v>55</v>
      </c>
      <c r="D7" s="91">
        <v>82.58</v>
      </c>
      <c r="E7" s="91">
        <v>160.0</v>
      </c>
    </row>
    <row r="8" ht="15.75" customHeight="1">
      <c r="A8" s="88">
        <v>7.0</v>
      </c>
      <c r="B8" s="90" t="s">
        <v>60</v>
      </c>
      <c r="C8" s="91" t="s">
        <v>55</v>
      </c>
      <c r="D8" s="91">
        <v>51.58</v>
      </c>
      <c r="E8" s="91">
        <v>160.0</v>
      </c>
    </row>
    <row r="9" ht="15.75" customHeight="1">
      <c r="A9" s="88">
        <v>8.0</v>
      </c>
      <c r="B9" s="90" t="s">
        <v>61</v>
      </c>
      <c r="C9" s="91" t="s">
        <v>55</v>
      </c>
      <c r="D9" s="91">
        <v>33.29</v>
      </c>
      <c r="E9" s="91">
        <v>220.0</v>
      </c>
    </row>
    <row r="10" ht="15.75" customHeight="1">
      <c r="A10" s="88">
        <v>9.0</v>
      </c>
      <c r="B10" s="90" t="s">
        <v>62</v>
      </c>
      <c r="C10" s="91" t="s">
        <v>55</v>
      </c>
      <c r="D10" s="91">
        <v>101.51</v>
      </c>
      <c r="E10" s="91">
        <v>160.0</v>
      </c>
    </row>
    <row r="11" ht="15.75" customHeight="1">
      <c r="A11" s="88">
        <v>10.0</v>
      </c>
      <c r="B11" s="90" t="s">
        <v>63</v>
      </c>
      <c r="C11" s="91" t="s">
        <v>55</v>
      </c>
      <c r="D11" s="91">
        <v>65.6</v>
      </c>
      <c r="E11" s="91">
        <v>50.0</v>
      </c>
    </row>
    <row r="12" ht="15.75" customHeight="1">
      <c r="A12" s="88">
        <v>11.0</v>
      </c>
      <c r="B12" s="90" t="s">
        <v>64</v>
      </c>
      <c r="C12" s="91" t="s">
        <v>55</v>
      </c>
      <c r="D12" s="91">
        <v>857.45</v>
      </c>
      <c r="E12" s="91">
        <v>5.0</v>
      </c>
    </row>
    <row r="13" ht="15.75" customHeight="1">
      <c r="A13" s="88">
        <v>12.0</v>
      </c>
      <c r="B13" s="90" t="s">
        <v>65</v>
      </c>
      <c r="C13" s="91" t="s">
        <v>55</v>
      </c>
      <c r="D13" s="91">
        <v>33.29</v>
      </c>
      <c r="E13" s="91">
        <v>5.0</v>
      </c>
    </row>
    <row r="14" ht="15.75" customHeight="1">
      <c r="A14" s="88">
        <v>13.0</v>
      </c>
      <c r="B14" s="90" t="s">
        <v>66</v>
      </c>
      <c r="C14" s="91" t="s">
        <v>55</v>
      </c>
      <c r="D14" s="91">
        <v>57.12</v>
      </c>
      <c r="E14" s="91">
        <v>10.0</v>
      </c>
    </row>
    <row r="15" ht="15.75" customHeight="1">
      <c r="C15" s="89"/>
      <c r="D15" s="89"/>
      <c r="E15" s="89"/>
    </row>
    <row r="16" ht="15.75" customHeight="1">
      <c r="C16" s="89"/>
      <c r="D16" s="89"/>
      <c r="E16" s="89"/>
    </row>
    <row r="17" ht="15.75" customHeight="1">
      <c r="C17" s="89"/>
      <c r="D17" s="89"/>
      <c r="E17" s="89"/>
    </row>
    <row r="18" ht="15.75" customHeight="1">
      <c r="C18" s="89"/>
      <c r="D18" s="89"/>
      <c r="E18" s="89"/>
    </row>
    <row r="19" ht="15.75" customHeight="1">
      <c r="C19" s="89"/>
      <c r="D19" s="89"/>
      <c r="E19" s="89"/>
    </row>
    <row r="20" ht="15.75" customHeight="1">
      <c r="C20" s="89"/>
      <c r="D20" s="89"/>
      <c r="E20" s="89"/>
    </row>
    <row r="21" ht="15.75" customHeight="1">
      <c r="C21" s="89"/>
      <c r="D21" s="89"/>
      <c r="E21" s="89"/>
    </row>
    <row r="22" ht="15.75" customHeight="1">
      <c r="C22" s="89"/>
      <c r="D22" s="89"/>
      <c r="E22" s="89"/>
    </row>
    <row r="23" ht="15.75" customHeight="1">
      <c r="C23" s="89"/>
      <c r="D23" s="89"/>
      <c r="E23" s="89"/>
    </row>
    <row r="24" ht="15.75" customHeight="1">
      <c r="C24" s="89"/>
      <c r="D24" s="89"/>
      <c r="E24" s="89"/>
    </row>
    <row r="25" ht="15.75" customHeight="1">
      <c r="C25" s="89"/>
      <c r="D25" s="89"/>
      <c r="E25" s="89"/>
    </row>
    <row r="26" ht="15.75" customHeight="1">
      <c r="C26" s="89"/>
      <c r="D26" s="89"/>
      <c r="E26" s="89"/>
    </row>
    <row r="27" ht="15.75" customHeight="1">
      <c r="C27" s="89"/>
      <c r="D27" s="89"/>
      <c r="E27" s="89"/>
    </row>
    <row r="28" ht="15.75" customHeight="1">
      <c r="C28" s="89"/>
      <c r="D28" s="89"/>
      <c r="E28" s="89"/>
    </row>
    <row r="29" ht="15.75" customHeight="1">
      <c r="C29" s="89"/>
      <c r="D29" s="89"/>
      <c r="E29" s="89"/>
    </row>
    <row r="30" ht="15.75" customHeight="1">
      <c r="C30" s="89"/>
      <c r="D30" s="89"/>
      <c r="E30" s="89"/>
    </row>
    <row r="31" ht="15.75" customHeight="1">
      <c r="C31" s="89"/>
      <c r="D31" s="89"/>
      <c r="E31" s="89"/>
    </row>
    <row r="32" ht="15.75" customHeight="1">
      <c r="C32" s="89"/>
      <c r="D32" s="89"/>
      <c r="E32" s="89"/>
    </row>
    <row r="33" ht="15.75" customHeight="1">
      <c r="C33" s="89"/>
      <c r="D33" s="89"/>
      <c r="E33" s="89"/>
    </row>
    <row r="34" ht="15.75" customHeight="1">
      <c r="C34" s="89"/>
      <c r="D34" s="89"/>
      <c r="E34" s="89"/>
    </row>
    <row r="35" ht="15.75" customHeight="1">
      <c r="C35" s="89"/>
      <c r="D35" s="89"/>
      <c r="E35" s="89"/>
    </row>
    <row r="36" ht="15.75" customHeight="1">
      <c r="C36" s="89"/>
      <c r="D36" s="89"/>
      <c r="E36" s="89"/>
    </row>
    <row r="37" ht="15.75" customHeight="1">
      <c r="C37" s="89"/>
      <c r="D37" s="89"/>
      <c r="E37" s="89"/>
    </row>
    <row r="38" ht="15.75" customHeight="1">
      <c r="C38" s="89"/>
      <c r="D38" s="89"/>
      <c r="E38" s="89"/>
    </row>
    <row r="39" ht="15.75" customHeight="1">
      <c r="C39" s="89"/>
      <c r="D39" s="89"/>
      <c r="E39" s="89"/>
    </row>
    <row r="40" ht="15.75" customHeight="1">
      <c r="C40" s="89"/>
      <c r="D40" s="89"/>
      <c r="E40" s="89"/>
    </row>
    <row r="41" ht="15.75" customHeight="1">
      <c r="C41" s="89"/>
      <c r="D41" s="89"/>
      <c r="E41" s="89"/>
    </row>
    <row r="42" ht="15.75" customHeight="1">
      <c r="C42" s="89"/>
      <c r="D42" s="89"/>
      <c r="E42" s="89"/>
    </row>
    <row r="43" ht="15.75" customHeight="1">
      <c r="C43" s="89"/>
      <c r="D43" s="89"/>
      <c r="E43" s="89"/>
    </row>
    <row r="44" ht="15.75" customHeight="1">
      <c r="C44" s="89"/>
      <c r="D44" s="89"/>
      <c r="E44" s="89"/>
    </row>
    <row r="45" ht="15.75" customHeight="1">
      <c r="C45" s="89"/>
      <c r="D45" s="89"/>
      <c r="E45" s="89"/>
    </row>
    <row r="46" ht="15.75" customHeight="1">
      <c r="C46" s="89"/>
      <c r="D46" s="89"/>
      <c r="E46" s="89"/>
    </row>
    <row r="47" ht="15.75" customHeight="1">
      <c r="C47" s="89"/>
      <c r="D47" s="89"/>
      <c r="E47" s="89"/>
    </row>
    <row r="48" ht="15.75" customHeight="1">
      <c r="C48" s="89"/>
      <c r="D48" s="89"/>
      <c r="E48" s="89"/>
    </row>
    <row r="49" ht="15.75" customHeight="1">
      <c r="C49" s="89"/>
      <c r="D49" s="89"/>
      <c r="E49" s="89"/>
    </row>
    <row r="50" ht="15.75" customHeight="1">
      <c r="C50" s="89"/>
      <c r="D50" s="89"/>
      <c r="E50" s="89"/>
    </row>
    <row r="51" ht="15.75" customHeight="1">
      <c r="C51" s="89"/>
      <c r="D51" s="89"/>
      <c r="E51" s="89"/>
    </row>
    <row r="52" ht="15.75" customHeight="1">
      <c r="C52" s="89"/>
      <c r="D52" s="89"/>
      <c r="E52" s="89"/>
    </row>
    <row r="53" ht="15.75" customHeight="1">
      <c r="C53" s="89"/>
      <c r="D53" s="89"/>
      <c r="E53" s="89"/>
    </row>
    <row r="54" ht="15.75" customHeight="1">
      <c r="C54" s="89"/>
      <c r="D54" s="89"/>
      <c r="E54" s="89"/>
    </row>
    <row r="55" ht="15.75" customHeight="1">
      <c r="C55" s="89"/>
      <c r="D55" s="89"/>
      <c r="E55" s="89"/>
    </row>
    <row r="56" ht="15.75" customHeight="1">
      <c r="C56" s="89"/>
      <c r="D56" s="89"/>
      <c r="E56" s="89"/>
    </row>
    <row r="57" ht="15.75" customHeight="1">
      <c r="C57" s="89"/>
      <c r="D57" s="89"/>
      <c r="E57" s="89"/>
    </row>
    <row r="58" ht="15.75" customHeight="1">
      <c r="C58" s="89"/>
      <c r="D58" s="89"/>
      <c r="E58" s="89"/>
    </row>
    <row r="59" ht="15.75" customHeight="1">
      <c r="C59" s="89"/>
      <c r="D59" s="89"/>
      <c r="E59" s="89"/>
    </row>
    <row r="60" ht="15.75" customHeight="1">
      <c r="C60" s="89"/>
      <c r="D60" s="89"/>
      <c r="E60" s="89"/>
    </row>
    <row r="61" ht="15.75" customHeight="1">
      <c r="C61" s="89"/>
      <c r="D61" s="89"/>
      <c r="E61" s="89"/>
    </row>
    <row r="62" ht="15.75" customHeight="1">
      <c r="C62" s="89"/>
      <c r="D62" s="89"/>
      <c r="E62" s="89"/>
    </row>
    <row r="63" ht="15.75" customHeight="1">
      <c r="C63" s="89"/>
      <c r="D63" s="89"/>
      <c r="E63" s="89"/>
    </row>
    <row r="64" ht="15.75" customHeight="1">
      <c r="C64" s="89"/>
      <c r="D64" s="89"/>
      <c r="E64" s="89"/>
    </row>
    <row r="65" ht="15.75" customHeight="1">
      <c r="C65" s="89"/>
      <c r="D65" s="89"/>
      <c r="E65" s="89"/>
    </row>
    <row r="66" ht="15.75" customHeight="1">
      <c r="C66" s="89"/>
      <c r="D66" s="89"/>
      <c r="E66" s="89"/>
    </row>
    <row r="67" ht="15.75" customHeight="1">
      <c r="C67" s="89"/>
      <c r="D67" s="89"/>
      <c r="E67" s="89"/>
    </row>
    <row r="68" ht="15.75" customHeight="1">
      <c r="C68" s="89"/>
      <c r="D68" s="89"/>
      <c r="E68" s="89"/>
    </row>
    <row r="69" ht="15.75" customHeight="1">
      <c r="C69" s="89"/>
      <c r="D69" s="89"/>
      <c r="E69" s="89"/>
    </row>
    <row r="70" ht="15.75" customHeight="1">
      <c r="C70" s="89"/>
      <c r="D70" s="89"/>
      <c r="E70" s="89"/>
    </row>
    <row r="71" ht="15.75" customHeight="1">
      <c r="C71" s="89"/>
      <c r="D71" s="89"/>
      <c r="E71" s="89"/>
    </row>
    <row r="72" ht="15.75" customHeight="1">
      <c r="C72" s="89"/>
      <c r="D72" s="89"/>
      <c r="E72" s="89"/>
    </row>
    <row r="73" ht="15.75" customHeight="1">
      <c r="C73" s="89"/>
      <c r="D73" s="89"/>
      <c r="E73" s="89"/>
    </row>
    <row r="74" ht="15.75" customHeight="1">
      <c r="C74" s="89"/>
      <c r="D74" s="89"/>
      <c r="E74" s="89"/>
    </row>
    <row r="75" ht="15.75" customHeight="1">
      <c r="C75" s="89"/>
      <c r="D75" s="89"/>
      <c r="E75" s="89"/>
    </row>
    <row r="76" ht="15.75" customHeight="1">
      <c r="C76" s="89"/>
      <c r="D76" s="89"/>
      <c r="E76" s="89"/>
    </row>
    <row r="77" ht="15.75" customHeight="1">
      <c r="C77" s="89"/>
      <c r="D77" s="89"/>
      <c r="E77" s="89"/>
    </row>
    <row r="78" ht="15.75" customHeight="1">
      <c r="C78" s="89"/>
      <c r="D78" s="89"/>
      <c r="E78" s="89"/>
    </row>
    <row r="79" ht="15.75" customHeight="1">
      <c r="C79" s="89"/>
      <c r="D79" s="89"/>
      <c r="E79" s="89"/>
    </row>
    <row r="80" ht="15.75" customHeight="1">
      <c r="C80" s="89"/>
      <c r="D80" s="89"/>
      <c r="E80" s="89"/>
    </row>
    <row r="81" ht="15.75" customHeight="1">
      <c r="C81" s="89"/>
      <c r="D81" s="89"/>
      <c r="E81" s="89"/>
    </row>
    <row r="82" ht="15.75" customHeight="1">
      <c r="C82" s="89"/>
      <c r="D82" s="89"/>
      <c r="E82" s="89"/>
    </row>
    <row r="83" ht="15.75" customHeight="1">
      <c r="C83" s="89"/>
      <c r="D83" s="89"/>
      <c r="E83" s="89"/>
    </row>
    <row r="84" ht="15.75" customHeight="1">
      <c r="C84" s="89"/>
      <c r="D84" s="89"/>
      <c r="E84" s="89"/>
    </row>
    <row r="85" ht="15.75" customHeight="1">
      <c r="C85" s="89"/>
      <c r="D85" s="89"/>
      <c r="E85" s="89"/>
    </row>
    <row r="86" ht="15.75" customHeight="1">
      <c r="C86" s="89"/>
      <c r="D86" s="89"/>
      <c r="E86" s="89"/>
    </row>
    <row r="87" ht="15.75" customHeight="1">
      <c r="C87" s="89"/>
      <c r="D87" s="89"/>
      <c r="E87" s="89"/>
    </row>
    <row r="88" ht="15.75" customHeight="1">
      <c r="C88" s="89"/>
      <c r="D88" s="89"/>
      <c r="E88" s="89"/>
    </row>
    <row r="89" ht="15.75" customHeight="1">
      <c r="C89" s="89"/>
      <c r="D89" s="89"/>
      <c r="E89" s="89"/>
    </row>
    <row r="90" ht="15.75" customHeight="1">
      <c r="C90" s="89"/>
      <c r="D90" s="89"/>
      <c r="E90" s="89"/>
    </row>
    <row r="91" ht="15.75" customHeight="1">
      <c r="C91" s="89"/>
      <c r="D91" s="89"/>
      <c r="E91" s="89"/>
    </row>
    <row r="92" ht="15.75" customHeight="1">
      <c r="C92" s="89"/>
      <c r="D92" s="89"/>
      <c r="E92" s="89"/>
    </row>
    <row r="93" ht="15.75" customHeight="1">
      <c r="C93" s="89"/>
      <c r="D93" s="89"/>
      <c r="E93" s="89"/>
    </row>
    <row r="94" ht="15.75" customHeight="1">
      <c r="C94" s="89"/>
      <c r="D94" s="89"/>
      <c r="E94" s="89"/>
    </row>
    <row r="95" ht="15.75" customHeight="1">
      <c r="C95" s="89"/>
      <c r="D95" s="89"/>
      <c r="E95" s="89"/>
    </row>
    <row r="96" ht="15.75" customHeight="1">
      <c r="C96" s="89"/>
      <c r="D96" s="89"/>
      <c r="E96" s="89"/>
    </row>
    <row r="97" ht="15.75" customHeight="1">
      <c r="C97" s="89"/>
      <c r="D97" s="89"/>
      <c r="E97" s="89"/>
    </row>
    <row r="98" ht="15.75" customHeight="1">
      <c r="C98" s="89"/>
      <c r="D98" s="89"/>
      <c r="E98" s="89"/>
    </row>
    <row r="99" ht="15.75" customHeight="1">
      <c r="C99" s="89"/>
      <c r="D99" s="89"/>
      <c r="E99" s="89"/>
    </row>
    <row r="100" ht="15.75" customHeight="1">
      <c r="C100" s="89"/>
      <c r="D100" s="89"/>
      <c r="E100" s="89"/>
    </row>
    <row r="101" ht="15.75" customHeight="1">
      <c r="C101" s="89"/>
      <c r="D101" s="89"/>
      <c r="E101" s="89"/>
    </row>
    <row r="102" ht="15.75" customHeight="1">
      <c r="C102" s="89"/>
      <c r="D102" s="89"/>
      <c r="E102" s="89"/>
    </row>
    <row r="103" ht="15.75" customHeight="1">
      <c r="C103" s="89"/>
      <c r="D103" s="89"/>
      <c r="E103" s="89"/>
    </row>
    <row r="104" ht="15.75" customHeight="1">
      <c r="C104" s="89"/>
      <c r="D104" s="89"/>
      <c r="E104" s="89"/>
    </row>
    <row r="105" ht="15.75" customHeight="1">
      <c r="C105" s="89"/>
      <c r="D105" s="89"/>
      <c r="E105" s="89"/>
    </row>
    <row r="106" ht="15.75" customHeight="1">
      <c r="C106" s="89"/>
      <c r="D106" s="89"/>
      <c r="E106" s="89"/>
    </row>
    <row r="107" ht="15.75" customHeight="1">
      <c r="C107" s="89"/>
      <c r="D107" s="89"/>
      <c r="E107" s="89"/>
    </row>
    <row r="108" ht="15.75" customHeight="1">
      <c r="C108" s="89"/>
      <c r="D108" s="89"/>
      <c r="E108" s="89"/>
    </row>
    <row r="109" ht="15.75" customHeight="1">
      <c r="C109" s="89"/>
      <c r="D109" s="89"/>
      <c r="E109" s="89"/>
    </row>
    <row r="110" ht="15.75" customHeight="1">
      <c r="C110" s="89"/>
      <c r="D110" s="89"/>
      <c r="E110" s="89"/>
    </row>
    <row r="111" ht="15.75" customHeight="1">
      <c r="C111" s="89"/>
      <c r="D111" s="89"/>
      <c r="E111" s="89"/>
    </row>
    <row r="112" ht="15.75" customHeight="1">
      <c r="C112" s="89"/>
      <c r="D112" s="89"/>
      <c r="E112" s="89"/>
    </row>
    <row r="113" ht="15.75" customHeight="1">
      <c r="C113" s="89"/>
      <c r="D113" s="89"/>
      <c r="E113" s="89"/>
    </row>
    <row r="114" ht="15.75" customHeight="1">
      <c r="C114" s="89"/>
      <c r="D114" s="89"/>
      <c r="E114" s="89"/>
    </row>
    <row r="115" ht="15.75" customHeight="1">
      <c r="C115" s="89"/>
      <c r="D115" s="89"/>
      <c r="E115" s="89"/>
    </row>
    <row r="116" ht="15.75" customHeight="1">
      <c r="C116" s="89"/>
      <c r="D116" s="89"/>
      <c r="E116" s="89"/>
    </row>
    <row r="117" ht="15.75" customHeight="1">
      <c r="C117" s="89"/>
      <c r="D117" s="89"/>
      <c r="E117" s="89"/>
    </row>
    <row r="118" ht="15.75" customHeight="1">
      <c r="C118" s="89"/>
      <c r="D118" s="89"/>
      <c r="E118" s="89"/>
    </row>
    <row r="119" ht="15.75" customHeight="1">
      <c r="C119" s="89"/>
      <c r="D119" s="89"/>
      <c r="E119" s="89"/>
    </row>
    <row r="120" ht="15.75" customHeight="1">
      <c r="C120" s="89"/>
      <c r="D120" s="89"/>
      <c r="E120" s="89"/>
    </row>
    <row r="121" ht="15.75" customHeight="1">
      <c r="C121" s="89"/>
      <c r="D121" s="89"/>
      <c r="E121" s="89"/>
    </row>
    <row r="122" ht="15.75" customHeight="1">
      <c r="C122" s="89"/>
      <c r="D122" s="89"/>
      <c r="E122" s="89"/>
    </row>
    <row r="123" ht="15.75" customHeight="1">
      <c r="C123" s="89"/>
      <c r="D123" s="89"/>
      <c r="E123" s="89"/>
    </row>
    <row r="124" ht="15.75" customHeight="1">
      <c r="C124" s="89"/>
      <c r="D124" s="89"/>
      <c r="E124" s="89"/>
    </row>
    <row r="125" ht="15.75" customHeight="1">
      <c r="C125" s="89"/>
      <c r="D125" s="89"/>
      <c r="E125" s="89"/>
    </row>
    <row r="126" ht="15.75" customHeight="1">
      <c r="C126" s="89"/>
      <c r="D126" s="89"/>
      <c r="E126" s="89"/>
    </row>
    <row r="127" ht="15.75" customHeight="1">
      <c r="C127" s="89"/>
      <c r="D127" s="89"/>
      <c r="E127" s="89"/>
    </row>
    <row r="128" ht="15.75" customHeight="1">
      <c r="C128" s="89"/>
      <c r="D128" s="89"/>
      <c r="E128" s="89"/>
    </row>
    <row r="129" ht="15.75" customHeight="1">
      <c r="C129" s="89"/>
      <c r="D129" s="89"/>
      <c r="E129" s="89"/>
    </row>
    <row r="130" ht="15.75" customHeight="1">
      <c r="C130" s="89"/>
      <c r="D130" s="89"/>
      <c r="E130" s="89"/>
    </row>
    <row r="131" ht="15.75" customHeight="1">
      <c r="C131" s="89"/>
      <c r="D131" s="89"/>
      <c r="E131" s="89"/>
    </row>
    <row r="132" ht="15.75" customHeight="1">
      <c r="C132" s="89"/>
      <c r="D132" s="89"/>
      <c r="E132" s="89"/>
    </row>
    <row r="133" ht="15.75" customHeight="1">
      <c r="C133" s="89"/>
      <c r="D133" s="89"/>
      <c r="E133" s="89"/>
    </row>
    <row r="134" ht="15.75" customHeight="1">
      <c r="C134" s="89"/>
      <c r="D134" s="89"/>
      <c r="E134" s="89"/>
    </row>
    <row r="135" ht="15.75" customHeight="1">
      <c r="C135" s="89"/>
      <c r="D135" s="89"/>
      <c r="E135" s="89"/>
    </row>
    <row r="136" ht="15.75" customHeight="1">
      <c r="C136" s="89"/>
      <c r="D136" s="89"/>
      <c r="E136" s="89"/>
    </row>
    <row r="137" ht="15.75" customHeight="1">
      <c r="C137" s="89"/>
      <c r="D137" s="89"/>
      <c r="E137" s="89"/>
    </row>
    <row r="138" ht="15.75" customHeight="1">
      <c r="C138" s="89"/>
      <c r="D138" s="89"/>
      <c r="E138" s="89"/>
    </row>
    <row r="139" ht="15.75" customHeight="1">
      <c r="C139" s="89"/>
      <c r="D139" s="89"/>
      <c r="E139" s="89"/>
    </row>
    <row r="140" ht="15.75" customHeight="1">
      <c r="C140" s="89"/>
      <c r="D140" s="89"/>
      <c r="E140" s="89"/>
    </row>
    <row r="141" ht="15.75" customHeight="1">
      <c r="C141" s="89"/>
      <c r="D141" s="89"/>
      <c r="E141" s="89"/>
    </row>
    <row r="142" ht="15.75" customHeight="1">
      <c r="C142" s="89"/>
      <c r="D142" s="89"/>
      <c r="E142" s="89"/>
    </row>
    <row r="143" ht="15.75" customHeight="1">
      <c r="C143" s="89"/>
      <c r="D143" s="89"/>
      <c r="E143" s="89"/>
    </row>
    <row r="144" ht="15.75" customHeight="1">
      <c r="C144" s="89"/>
      <c r="D144" s="89"/>
      <c r="E144" s="89"/>
    </row>
    <row r="145" ht="15.75" customHeight="1">
      <c r="C145" s="89"/>
      <c r="D145" s="89"/>
      <c r="E145" s="89"/>
    </row>
    <row r="146" ht="15.75" customHeight="1">
      <c r="C146" s="89"/>
      <c r="D146" s="89"/>
      <c r="E146" s="89"/>
    </row>
    <row r="147" ht="15.75" customHeight="1">
      <c r="C147" s="89"/>
      <c r="D147" s="89"/>
      <c r="E147" s="89"/>
    </row>
    <row r="148" ht="15.75" customHeight="1">
      <c r="C148" s="89"/>
      <c r="D148" s="89"/>
      <c r="E148" s="89"/>
    </row>
    <row r="149" ht="15.75" customHeight="1">
      <c r="C149" s="89"/>
      <c r="D149" s="89"/>
      <c r="E149" s="89"/>
    </row>
    <row r="150" ht="15.75" customHeight="1">
      <c r="C150" s="89"/>
      <c r="D150" s="89"/>
      <c r="E150" s="89"/>
    </row>
    <row r="151" ht="15.75" customHeight="1">
      <c r="C151" s="89"/>
      <c r="D151" s="89"/>
      <c r="E151" s="89"/>
    </row>
    <row r="152" ht="15.75" customHeight="1">
      <c r="C152" s="89"/>
      <c r="D152" s="89"/>
      <c r="E152" s="89"/>
    </row>
    <row r="153" ht="15.75" customHeight="1">
      <c r="C153" s="89"/>
      <c r="D153" s="89"/>
      <c r="E153" s="89"/>
    </row>
    <row r="154" ht="15.75" customHeight="1">
      <c r="C154" s="89"/>
      <c r="D154" s="89"/>
      <c r="E154" s="89"/>
    </row>
    <row r="155" ht="15.75" customHeight="1">
      <c r="C155" s="89"/>
      <c r="D155" s="89"/>
      <c r="E155" s="89"/>
    </row>
    <row r="156" ht="15.75" customHeight="1">
      <c r="C156" s="89"/>
      <c r="D156" s="89"/>
      <c r="E156" s="89"/>
    </row>
    <row r="157" ht="15.75" customHeight="1">
      <c r="C157" s="89"/>
      <c r="D157" s="89"/>
      <c r="E157" s="89"/>
    </row>
    <row r="158" ht="15.75" customHeight="1">
      <c r="C158" s="89"/>
      <c r="D158" s="89"/>
      <c r="E158" s="89"/>
    </row>
    <row r="159" ht="15.75" customHeight="1">
      <c r="C159" s="89"/>
      <c r="D159" s="89"/>
      <c r="E159" s="89"/>
    </row>
    <row r="160" ht="15.75" customHeight="1">
      <c r="C160" s="89"/>
      <c r="D160" s="89"/>
      <c r="E160" s="89"/>
    </row>
    <row r="161" ht="15.75" customHeight="1">
      <c r="C161" s="89"/>
      <c r="D161" s="89"/>
      <c r="E161" s="89"/>
    </row>
    <row r="162" ht="15.75" customHeight="1">
      <c r="C162" s="89"/>
      <c r="D162" s="89"/>
      <c r="E162" s="89"/>
    </row>
    <row r="163" ht="15.75" customHeight="1">
      <c r="C163" s="89"/>
      <c r="D163" s="89"/>
      <c r="E163" s="89"/>
    </row>
    <row r="164" ht="15.75" customHeight="1">
      <c r="C164" s="89"/>
      <c r="D164" s="89"/>
      <c r="E164" s="89"/>
    </row>
    <row r="165" ht="15.75" customHeight="1">
      <c r="C165" s="89"/>
      <c r="D165" s="89"/>
      <c r="E165" s="89"/>
    </row>
    <row r="166" ht="15.75" customHeight="1">
      <c r="C166" s="89"/>
      <c r="D166" s="89"/>
      <c r="E166" s="89"/>
    </row>
    <row r="167" ht="15.75" customHeight="1">
      <c r="C167" s="89"/>
      <c r="D167" s="89"/>
      <c r="E167" s="89"/>
    </row>
    <row r="168" ht="15.75" customHeight="1">
      <c r="C168" s="89"/>
      <c r="D168" s="89"/>
      <c r="E168" s="89"/>
    </row>
    <row r="169" ht="15.75" customHeight="1">
      <c r="C169" s="89"/>
      <c r="D169" s="89"/>
      <c r="E169" s="89"/>
    </row>
    <row r="170" ht="15.75" customHeight="1">
      <c r="C170" s="89"/>
      <c r="D170" s="89"/>
      <c r="E170" s="89"/>
    </row>
    <row r="171" ht="15.75" customHeight="1">
      <c r="C171" s="89"/>
      <c r="D171" s="89"/>
      <c r="E171" s="89"/>
    </row>
    <row r="172" ht="15.75" customHeight="1">
      <c r="C172" s="89"/>
      <c r="D172" s="89"/>
      <c r="E172" s="89"/>
    </row>
    <row r="173" ht="15.75" customHeight="1">
      <c r="C173" s="89"/>
      <c r="D173" s="89"/>
      <c r="E173" s="89"/>
    </row>
    <row r="174" ht="15.75" customHeight="1">
      <c r="C174" s="89"/>
      <c r="D174" s="89"/>
      <c r="E174" s="89"/>
    </row>
    <row r="175" ht="15.75" customHeight="1">
      <c r="C175" s="89"/>
      <c r="D175" s="89"/>
      <c r="E175" s="89"/>
    </row>
    <row r="176" ht="15.75" customHeight="1">
      <c r="C176" s="89"/>
      <c r="D176" s="89"/>
      <c r="E176" s="89"/>
    </row>
    <row r="177" ht="15.75" customHeight="1">
      <c r="C177" s="89"/>
      <c r="D177" s="89"/>
      <c r="E177" s="89"/>
    </row>
    <row r="178" ht="15.75" customHeight="1">
      <c r="C178" s="89"/>
      <c r="D178" s="89"/>
      <c r="E178" s="89"/>
    </row>
    <row r="179" ht="15.75" customHeight="1">
      <c r="C179" s="89"/>
      <c r="D179" s="89"/>
      <c r="E179" s="89"/>
    </row>
    <row r="180" ht="15.75" customHeight="1">
      <c r="C180" s="89"/>
      <c r="D180" s="89"/>
      <c r="E180" s="89"/>
    </row>
    <row r="181" ht="15.75" customHeight="1">
      <c r="C181" s="89"/>
      <c r="D181" s="89"/>
      <c r="E181" s="89"/>
    </row>
    <row r="182" ht="15.75" customHeight="1">
      <c r="C182" s="89"/>
      <c r="D182" s="89"/>
      <c r="E182" s="89"/>
    </row>
    <row r="183" ht="15.75" customHeight="1">
      <c r="C183" s="89"/>
      <c r="D183" s="89"/>
      <c r="E183" s="89"/>
    </row>
    <row r="184" ht="15.75" customHeight="1">
      <c r="C184" s="89"/>
      <c r="D184" s="89"/>
      <c r="E184" s="89"/>
    </row>
    <row r="185" ht="15.75" customHeight="1">
      <c r="C185" s="89"/>
      <c r="D185" s="89"/>
      <c r="E185" s="89"/>
    </row>
    <row r="186" ht="15.75" customHeight="1">
      <c r="C186" s="89"/>
      <c r="D186" s="89"/>
      <c r="E186" s="89"/>
    </row>
    <row r="187" ht="15.75" customHeight="1">
      <c r="C187" s="89"/>
      <c r="D187" s="89"/>
      <c r="E187" s="89"/>
    </row>
    <row r="188" ht="15.75" customHeight="1">
      <c r="C188" s="89"/>
      <c r="D188" s="89"/>
      <c r="E188" s="89"/>
    </row>
    <row r="189" ht="15.75" customHeight="1">
      <c r="C189" s="89"/>
      <c r="D189" s="89"/>
      <c r="E189" s="89"/>
    </row>
    <row r="190" ht="15.75" customHeight="1">
      <c r="C190" s="89"/>
      <c r="D190" s="89"/>
      <c r="E190" s="89"/>
    </row>
    <row r="191" ht="15.75" customHeight="1">
      <c r="C191" s="89"/>
      <c r="D191" s="89"/>
      <c r="E191" s="89"/>
    </row>
    <row r="192" ht="15.75" customHeight="1">
      <c r="C192" s="89"/>
      <c r="D192" s="89"/>
      <c r="E192" s="89"/>
    </row>
    <row r="193" ht="15.75" customHeight="1">
      <c r="C193" s="89"/>
      <c r="D193" s="89"/>
      <c r="E193" s="89"/>
    </row>
    <row r="194" ht="15.75" customHeight="1">
      <c r="C194" s="89"/>
      <c r="D194" s="89"/>
      <c r="E194" s="89"/>
    </row>
    <row r="195" ht="15.75" customHeight="1">
      <c r="C195" s="89"/>
      <c r="D195" s="89"/>
      <c r="E195" s="89"/>
    </row>
    <row r="196" ht="15.75" customHeight="1">
      <c r="C196" s="89"/>
      <c r="D196" s="89"/>
      <c r="E196" s="89"/>
    </row>
    <row r="197" ht="15.75" customHeight="1">
      <c r="C197" s="89"/>
      <c r="D197" s="89"/>
      <c r="E197" s="89"/>
    </row>
    <row r="198" ht="15.75" customHeight="1">
      <c r="C198" s="89"/>
      <c r="D198" s="89"/>
      <c r="E198" s="89"/>
    </row>
    <row r="199" ht="15.75" customHeight="1">
      <c r="C199" s="89"/>
      <c r="D199" s="89"/>
      <c r="E199" s="89"/>
    </row>
    <row r="200" ht="15.75" customHeight="1">
      <c r="C200" s="89"/>
      <c r="D200" s="89"/>
      <c r="E200" s="89"/>
    </row>
    <row r="201" ht="15.75" customHeight="1">
      <c r="C201" s="89"/>
      <c r="D201" s="89"/>
      <c r="E201" s="89"/>
    </row>
    <row r="202" ht="15.75" customHeight="1">
      <c r="C202" s="89"/>
      <c r="D202" s="89"/>
      <c r="E202" s="89"/>
    </row>
    <row r="203" ht="15.75" customHeight="1">
      <c r="C203" s="89"/>
      <c r="D203" s="89"/>
      <c r="E203" s="89"/>
    </row>
    <row r="204" ht="15.75" customHeight="1">
      <c r="C204" s="89"/>
      <c r="D204" s="89"/>
      <c r="E204" s="89"/>
    </row>
    <row r="205" ht="15.75" customHeight="1">
      <c r="C205" s="89"/>
      <c r="D205" s="89"/>
      <c r="E205" s="89"/>
    </row>
    <row r="206" ht="15.75" customHeight="1">
      <c r="C206" s="89"/>
      <c r="D206" s="89"/>
      <c r="E206" s="89"/>
    </row>
    <row r="207" ht="15.75" customHeight="1">
      <c r="C207" s="89"/>
      <c r="D207" s="89"/>
      <c r="E207" s="89"/>
    </row>
    <row r="208" ht="15.75" customHeight="1">
      <c r="C208" s="89"/>
      <c r="D208" s="89"/>
      <c r="E208" s="89"/>
    </row>
    <row r="209" ht="15.75" customHeight="1">
      <c r="C209" s="89"/>
      <c r="D209" s="89"/>
      <c r="E209" s="89"/>
    </row>
    <row r="210" ht="15.75" customHeight="1">
      <c r="C210" s="89"/>
      <c r="D210" s="89"/>
      <c r="E210" s="89"/>
    </row>
    <row r="211" ht="15.75" customHeight="1">
      <c r="C211" s="89"/>
      <c r="D211" s="89"/>
      <c r="E211" s="89"/>
    </row>
    <row r="212" ht="15.75" customHeight="1">
      <c r="C212" s="89"/>
      <c r="D212" s="89"/>
      <c r="E212" s="89"/>
    </row>
    <row r="213" ht="15.75" customHeight="1">
      <c r="C213" s="89"/>
      <c r="D213" s="89"/>
      <c r="E213" s="89"/>
    </row>
    <row r="214" ht="15.75" customHeight="1">
      <c r="C214" s="89"/>
      <c r="D214" s="89"/>
      <c r="E214" s="89"/>
    </row>
    <row r="215" ht="15.75" customHeight="1">
      <c r="C215" s="89"/>
      <c r="D215" s="89"/>
      <c r="E215" s="89"/>
    </row>
    <row r="216" ht="15.75" customHeight="1">
      <c r="C216" s="89"/>
      <c r="D216" s="89"/>
      <c r="E216" s="89"/>
    </row>
    <row r="217" ht="15.75" customHeight="1">
      <c r="C217" s="89"/>
      <c r="D217" s="89"/>
      <c r="E217" s="89"/>
    </row>
    <row r="218" ht="15.75" customHeight="1">
      <c r="C218" s="89"/>
      <c r="D218" s="89"/>
      <c r="E218" s="89"/>
    </row>
    <row r="219" ht="15.75" customHeight="1">
      <c r="C219" s="89"/>
      <c r="D219" s="89"/>
      <c r="E219" s="89"/>
    </row>
    <row r="220" ht="15.75" customHeight="1">
      <c r="C220" s="89"/>
      <c r="D220" s="89"/>
      <c r="E220" s="89"/>
    </row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printOptions/>
  <pageMargins bottom="0.75" footer="0.0" header="0.0" left="0.7" right="0.7" top="0.75"/>
  <pageSetup orientation="landscape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 fitToPage="1"/>
  </sheetPr>
  <sheetViews>
    <sheetView workbookViewId="0">
      <pane ySplit="7.0" topLeftCell="A8" activePane="bottomLeft" state="frozen"/>
      <selection activeCell="B9" sqref="B9" pane="bottomLeft"/>
    </sheetView>
  </sheetViews>
  <sheetFormatPr customHeight="1" defaultColWidth="14.43" defaultRowHeight="15.0"/>
  <cols>
    <col customWidth="1" min="1" max="1" width="18.57"/>
    <col customWidth="1" min="2" max="2" width="15.43"/>
    <col customWidth="1" min="3" max="3" width="49.14"/>
    <col customWidth="1" min="4" max="4" width="7.14"/>
    <col customWidth="1" min="5" max="5" width="4.29"/>
    <col customWidth="1" min="6" max="6" width="4.0"/>
    <col customWidth="1" min="7" max="8" width="13.0"/>
    <col customWidth="1" min="9" max="9" width="12.57"/>
    <col customWidth="1" hidden="1" min="10" max="10" width="12.57"/>
    <col customWidth="1" min="11" max="11" width="3.0"/>
    <col customWidth="1" min="12" max="12" width="18.57"/>
    <col customWidth="1" min="13" max="35" width="8.14"/>
  </cols>
  <sheetData>
    <row r="1" ht="12.75" customHeight="1">
      <c r="A1" s="92"/>
      <c r="B1" s="92"/>
      <c r="C1" s="93"/>
      <c r="D1" s="56"/>
      <c r="E1" s="56"/>
      <c r="F1" s="56"/>
      <c r="G1" s="56"/>
      <c r="H1" s="56"/>
      <c r="I1" s="56"/>
      <c r="J1" s="94"/>
      <c r="K1" s="95" t="s">
        <v>67</v>
      </c>
      <c r="L1" s="96" t="s">
        <v>68</v>
      </c>
      <c r="M1" s="97"/>
      <c r="N1" s="98"/>
      <c r="O1" s="98"/>
      <c r="P1" s="98"/>
      <c r="Q1" s="98"/>
      <c r="R1" s="98"/>
      <c r="S1" s="98"/>
      <c r="T1" s="98"/>
      <c r="U1" s="98"/>
      <c r="V1" s="98"/>
      <c r="W1" s="98"/>
      <c r="X1" s="98"/>
      <c r="Y1" s="98"/>
      <c r="Z1" s="98"/>
      <c r="AA1" s="98"/>
      <c r="AB1" s="98"/>
      <c r="AC1" s="98"/>
      <c r="AD1" s="98"/>
      <c r="AE1" s="98"/>
      <c r="AF1" s="98"/>
    </row>
    <row r="2" ht="12.75" customHeight="1">
      <c r="A2" s="92"/>
      <c r="B2" s="92"/>
      <c r="C2" s="94"/>
      <c r="D2" s="92"/>
      <c r="E2" s="92"/>
      <c r="F2" s="92"/>
      <c r="G2" s="92"/>
      <c r="H2" s="92"/>
      <c r="I2" s="99"/>
      <c r="J2" s="92"/>
      <c r="K2" s="95" t="s">
        <v>67</v>
      </c>
      <c r="L2" s="96" t="s">
        <v>69</v>
      </c>
      <c r="M2" s="97"/>
      <c r="N2" s="98"/>
      <c r="O2" s="98"/>
      <c r="P2" s="98"/>
      <c r="Q2" s="98"/>
      <c r="R2" s="98"/>
      <c r="S2" s="98"/>
      <c r="T2" s="98"/>
      <c r="U2" s="98"/>
      <c r="V2" s="98"/>
      <c r="W2" s="98"/>
      <c r="X2" s="98"/>
      <c r="Y2" s="98"/>
      <c r="Z2" s="98"/>
      <c r="AA2" s="98"/>
      <c r="AB2" s="98"/>
      <c r="AC2" s="98"/>
      <c r="AD2" s="98"/>
      <c r="AE2" s="98"/>
      <c r="AF2" s="98"/>
    </row>
    <row r="3" ht="12.75" customHeight="1">
      <c r="A3" s="92"/>
      <c r="B3" s="92"/>
      <c r="C3" s="94"/>
      <c r="D3" s="92"/>
      <c r="E3" s="92"/>
      <c r="F3" s="92"/>
      <c r="G3" s="92"/>
      <c r="H3" s="92"/>
      <c r="I3" s="99"/>
      <c r="J3" s="92"/>
      <c r="K3" s="95" t="s">
        <v>67</v>
      </c>
      <c r="L3" s="96" t="s">
        <v>70</v>
      </c>
      <c r="M3" s="97"/>
      <c r="N3" s="98"/>
      <c r="O3" s="98"/>
      <c r="P3" s="98"/>
      <c r="Q3" s="98"/>
      <c r="R3" s="98"/>
      <c r="S3" s="98"/>
      <c r="T3" s="98"/>
      <c r="U3" s="98"/>
      <c r="V3" s="98"/>
      <c r="W3" s="98"/>
      <c r="X3" s="98"/>
      <c r="Y3" s="98"/>
      <c r="Z3" s="98"/>
      <c r="AA3" s="98"/>
      <c r="AB3" s="98"/>
      <c r="AC3" s="98"/>
      <c r="AD3" s="98"/>
      <c r="AE3" s="98"/>
      <c r="AF3" s="98"/>
    </row>
    <row r="4" ht="12.75" customHeight="1">
      <c r="A4" s="100"/>
      <c r="B4" s="101"/>
      <c r="C4" s="102"/>
      <c r="D4" s="102"/>
      <c r="E4" s="102"/>
      <c r="F4" s="102"/>
      <c r="G4" s="102"/>
      <c r="H4" s="102"/>
      <c r="I4" s="103" t="s">
        <v>71</v>
      </c>
      <c r="J4" s="104"/>
      <c r="K4" s="95" t="s">
        <v>67</v>
      </c>
      <c r="L4" s="96" t="s">
        <v>72</v>
      </c>
      <c r="M4" s="97"/>
      <c r="N4" s="98"/>
      <c r="O4" s="98"/>
      <c r="P4" s="98"/>
      <c r="Q4" s="98"/>
      <c r="R4" s="98"/>
      <c r="S4" s="98"/>
      <c r="T4" s="98"/>
      <c r="U4" s="98"/>
      <c r="V4" s="98"/>
      <c r="W4" s="98"/>
      <c r="X4" s="98"/>
      <c r="Y4" s="98"/>
      <c r="Z4" s="98"/>
      <c r="AA4" s="98"/>
      <c r="AB4" s="98"/>
      <c r="AC4" s="98"/>
      <c r="AD4" s="98"/>
      <c r="AE4" s="98"/>
      <c r="AF4" s="98"/>
    </row>
    <row r="5" ht="12.75" customHeight="1">
      <c r="A5" s="100"/>
      <c r="B5" s="105" t="s">
        <v>73</v>
      </c>
      <c r="C5" s="105"/>
      <c r="D5" s="105"/>
      <c r="E5" s="105"/>
      <c r="F5" s="105"/>
      <c r="G5" s="105"/>
      <c r="H5" s="105"/>
      <c r="I5" s="106">
        <v>0.05</v>
      </c>
      <c r="J5" s="104"/>
      <c r="K5" s="95" t="s">
        <v>67</v>
      </c>
      <c r="L5" s="96" t="s">
        <v>74</v>
      </c>
      <c r="M5" s="97"/>
      <c r="N5" s="98"/>
      <c r="O5" s="98"/>
      <c r="P5" s="98"/>
      <c r="Q5" s="98"/>
      <c r="R5" s="98"/>
      <c r="S5" s="98"/>
      <c r="T5" s="98"/>
      <c r="U5" s="98"/>
      <c r="V5" s="98"/>
      <c r="W5" s="98"/>
      <c r="X5" s="98"/>
      <c r="Y5" s="98"/>
      <c r="Z5" s="98"/>
      <c r="AA5" s="98"/>
      <c r="AB5" s="98"/>
      <c r="AC5" s="98"/>
      <c r="AD5" s="98"/>
      <c r="AE5" s="98"/>
      <c r="AF5" s="98"/>
    </row>
    <row r="6" ht="12.75" customHeight="1">
      <c r="A6" s="107"/>
      <c r="B6" s="108"/>
      <c r="C6" s="108"/>
      <c r="D6" s="108"/>
      <c r="E6" s="108"/>
      <c r="F6" s="108"/>
      <c r="G6" s="108"/>
      <c r="H6" s="108"/>
      <c r="I6" s="109"/>
      <c r="J6" s="104"/>
      <c r="K6" s="95" t="s">
        <v>67</v>
      </c>
      <c r="L6" s="96" t="s">
        <v>75</v>
      </c>
      <c r="M6" s="97"/>
      <c r="N6" s="98"/>
      <c r="O6" s="98"/>
      <c r="P6" s="98"/>
      <c r="Q6" s="98"/>
      <c r="R6" s="98"/>
      <c r="S6" s="98"/>
      <c r="T6" s="98"/>
      <c r="U6" s="98"/>
      <c r="V6" s="98"/>
      <c r="W6" s="98"/>
      <c r="X6" s="98"/>
      <c r="Y6" s="98"/>
      <c r="Z6" s="98"/>
      <c r="AA6" s="98"/>
      <c r="AB6" s="98"/>
      <c r="AC6" s="98"/>
      <c r="AD6" s="98"/>
      <c r="AE6" s="98"/>
      <c r="AF6" s="98"/>
    </row>
    <row r="7" ht="23.25" customHeight="1">
      <c r="A7" s="110" t="s">
        <v>76</v>
      </c>
      <c r="B7" s="110" t="s">
        <v>77</v>
      </c>
      <c r="C7" s="110" t="s">
        <v>78</v>
      </c>
      <c r="D7" s="111" t="s">
        <v>79</v>
      </c>
      <c r="E7" s="111" t="s">
        <v>80</v>
      </c>
      <c r="F7" s="111" t="s">
        <v>81</v>
      </c>
      <c r="G7" s="111" t="s">
        <v>82</v>
      </c>
      <c r="H7" s="111" t="s">
        <v>83</v>
      </c>
      <c r="I7" s="112" t="s">
        <v>84</v>
      </c>
      <c r="J7" s="113" t="s">
        <v>85</v>
      </c>
      <c r="K7" s="114" t="s">
        <v>67</v>
      </c>
      <c r="L7" s="115" t="s">
        <v>86</v>
      </c>
      <c r="M7" s="97"/>
      <c r="N7" s="98"/>
      <c r="O7" s="98"/>
      <c r="P7" s="98"/>
      <c r="Q7" s="98"/>
      <c r="R7" s="98"/>
      <c r="S7" s="98"/>
      <c r="T7" s="98"/>
      <c r="U7" s="98"/>
      <c r="V7" s="98"/>
      <c r="W7" s="98"/>
      <c r="X7" s="98"/>
      <c r="Y7" s="98"/>
      <c r="Z7" s="98"/>
      <c r="AA7" s="98"/>
      <c r="AB7" s="98"/>
      <c r="AC7" s="98"/>
      <c r="AD7" s="98"/>
      <c r="AE7" s="98"/>
      <c r="AF7" s="98"/>
    </row>
    <row r="8" ht="19.5" customHeight="1">
      <c r="A8" s="116" t="s">
        <v>87</v>
      </c>
      <c r="B8" s="117"/>
      <c r="C8" s="117"/>
      <c r="D8" s="117"/>
      <c r="E8" s="117"/>
      <c r="F8" s="117"/>
      <c r="G8" s="117"/>
      <c r="H8" s="117"/>
      <c r="I8" s="117"/>
      <c r="J8" s="104"/>
      <c r="K8" s="118"/>
      <c r="L8" s="118"/>
      <c r="M8" s="97"/>
      <c r="N8" s="98"/>
      <c r="O8" s="98"/>
      <c r="P8" s="98"/>
      <c r="Q8" s="98"/>
      <c r="R8" s="98"/>
      <c r="S8" s="98"/>
      <c r="T8" s="98"/>
      <c r="U8" s="98"/>
      <c r="V8" s="98"/>
      <c r="W8" s="98"/>
      <c r="X8" s="98"/>
      <c r="Y8" s="98"/>
      <c r="Z8" s="98"/>
      <c r="AA8" s="98"/>
      <c r="AB8" s="98"/>
      <c r="AC8" s="98"/>
      <c r="AD8" s="98"/>
      <c r="AE8" s="98"/>
      <c r="AF8" s="98"/>
    </row>
    <row r="9" ht="18.0" customHeight="1">
      <c r="A9" s="119"/>
      <c r="B9" s="120" t="s">
        <v>88</v>
      </c>
      <c r="C9" s="121" t="s">
        <v>89</v>
      </c>
      <c r="D9" s="122" t="s">
        <v>90</v>
      </c>
      <c r="E9" s="123" t="s">
        <v>43</v>
      </c>
      <c r="F9" s="124" t="s">
        <v>91</v>
      </c>
      <c r="G9" s="125">
        <f t="shared" ref="G9:G23" si="1">H9/1.2</f>
        <v>24.05</v>
      </c>
      <c r="H9" s="126">
        <v>28.86</v>
      </c>
      <c r="I9" s="127">
        <f t="shared" ref="I9:I23" si="2">H9*(1-$I$5)</f>
        <v>27.417</v>
      </c>
      <c r="J9" s="128">
        <f t="shared" ref="J9:J23" si="3">H9/1.2</f>
        <v>24.05</v>
      </c>
      <c r="K9" s="129"/>
      <c r="L9" s="118"/>
      <c r="M9" s="97"/>
      <c r="N9" s="98"/>
      <c r="O9" s="98"/>
      <c r="P9" s="98"/>
      <c r="Q9" s="98"/>
      <c r="R9" s="98"/>
      <c r="S9" s="98"/>
      <c r="T9" s="98"/>
      <c r="U9" s="98"/>
      <c r="V9" s="98"/>
      <c r="W9" s="98"/>
      <c r="X9" s="98"/>
      <c r="Y9" s="98"/>
      <c r="Z9" s="98"/>
      <c r="AA9" s="98"/>
      <c r="AB9" s="98"/>
      <c r="AC9" s="98"/>
      <c r="AD9" s="98"/>
      <c r="AE9" s="98"/>
      <c r="AF9" s="98"/>
    </row>
    <row r="10" ht="18.0" customHeight="1">
      <c r="A10" s="130"/>
      <c r="B10" s="131"/>
      <c r="C10" s="132"/>
      <c r="D10" s="133" t="s">
        <v>92</v>
      </c>
      <c r="E10" s="134" t="s">
        <v>43</v>
      </c>
      <c r="F10" s="135" t="s">
        <v>91</v>
      </c>
      <c r="G10" s="136">
        <f t="shared" si="1"/>
        <v>28.1</v>
      </c>
      <c r="H10" s="137">
        <v>33.72</v>
      </c>
      <c r="I10" s="138">
        <f t="shared" si="2"/>
        <v>32.034</v>
      </c>
      <c r="J10" s="128">
        <f t="shared" si="3"/>
        <v>28.1</v>
      </c>
      <c r="K10" s="118"/>
      <c r="L10" s="118"/>
      <c r="M10" s="97"/>
      <c r="N10" s="98"/>
      <c r="O10" s="98"/>
      <c r="P10" s="98"/>
      <c r="Q10" s="98"/>
      <c r="R10" s="98"/>
      <c r="S10" s="98"/>
      <c r="T10" s="98"/>
      <c r="U10" s="98"/>
      <c r="V10" s="98"/>
      <c r="W10" s="98"/>
      <c r="X10" s="98"/>
      <c r="Y10" s="98"/>
      <c r="Z10" s="98"/>
      <c r="AA10" s="98"/>
      <c r="AB10" s="98"/>
      <c r="AC10" s="98"/>
      <c r="AD10" s="98"/>
      <c r="AE10" s="98"/>
      <c r="AF10" s="98"/>
    </row>
    <row r="11" ht="18.0" customHeight="1">
      <c r="A11" s="139"/>
      <c r="B11" s="131"/>
      <c r="C11" s="140" t="s">
        <v>93</v>
      </c>
      <c r="D11" s="141" t="s">
        <v>94</v>
      </c>
      <c r="E11" s="142" t="s">
        <v>43</v>
      </c>
      <c r="F11" s="143" t="s">
        <v>95</v>
      </c>
      <c r="G11" s="144">
        <f t="shared" si="1"/>
        <v>49.5</v>
      </c>
      <c r="H11" s="145">
        <v>59.4</v>
      </c>
      <c r="I11" s="146">
        <f t="shared" si="2"/>
        <v>56.43</v>
      </c>
      <c r="J11" s="147">
        <f t="shared" si="3"/>
        <v>49.5</v>
      </c>
      <c r="K11" s="118"/>
      <c r="L11" s="118"/>
      <c r="M11" s="97"/>
      <c r="N11" s="98"/>
      <c r="O11" s="98"/>
      <c r="P11" s="98"/>
      <c r="Q11" s="98"/>
      <c r="R11" s="98"/>
      <c r="S11" s="98"/>
      <c r="T11" s="98"/>
      <c r="U11" s="98"/>
      <c r="V11" s="98"/>
      <c r="W11" s="98"/>
      <c r="X11" s="98"/>
      <c r="Y11" s="98"/>
      <c r="Z11" s="98"/>
      <c r="AA11" s="98"/>
      <c r="AB11" s="98"/>
      <c r="AC11" s="98"/>
      <c r="AD11" s="98"/>
      <c r="AE11" s="98"/>
      <c r="AF11" s="98"/>
    </row>
    <row r="12" ht="18.0" customHeight="1">
      <c r="A12" s="148"/>
      <c r="B12" s="149"/>
      <c r="C12" s="150"/>
      <c r="D12" s="151" t="s">
        <v>96</v>
      </c>
      <c r="E12" s="152" t="s">
        <v>43</v>
      </c>
      <c r="F12" s="153" t="s">
        <v>95</v>
      </c>
      <c r="G12" s="154">
        <f t="shared" si="1"/>
        <v>102.75</v>
      </c>
      <c r="H12" s="155">
        <v>123.3</v>
      </c>
      <c r="I12" s="156">
        <f t="shared" si="2"/>
        <v>117.135</v>
      </c>
      <c r="J12" s="147">
        <f t="shared" si="3"/>
        <v>102.75</v>
      </c>
      <c r="K12" s="118"/>
      <c r="L12" s="118"/>
      <c r="M12" s="97"/>
      <c r="N12" s="98"/>
      <c r="O12" s="98"/>
      <c r="P12" s="98"/>
      <c r="Q12" s="98"/>
      <c r="R12" s="98"/>
      <c r="S12" s="98"/>
      <c r="T12" s="98"/>
      <c r="U12" s="98"/>
      <c r="V12" s="98"/>
      <c r="W12" s="98"/>
      <c r="X12" s="98"/>
      <c r="Y12" s="98"/>
      <c r="Z12" s="98"/>
      <c r="AA12" s="98"/>
      <c r="AB12" s="98"/>
      <c r="AC12" s="98"/>
      <c r="AD12" s="98"/>
      <c r="AE12" s="98"/>
      <c r="AF12" s="98"/>
    </row>
    <row r="13" ht="18.0" customHeight="1">
      <c r="A13" s="119"/>
      <c r="B13" s="120" t="s">
        <v>97</v>
      </c>
      <c r="C13" s="121" t="s">
        <v>98</v>
      </c>
      <c r="D13" s="122" t="s">
        <v>90</v>
      </c>
      <c r="E13" s="123" t="s">
        <v>43</v>
      </c>
      <c r="F13" s="157" t="s">
        <v>91</v>
      </c>
      <c r="G13" s="125">
        <f t="shared" si="1"/>
        <v>39.75</v>
      </c>
      <c r="H13" s="126">
        <v>47.7</v>
      </c>
      <c r="I13" s="127">
        <f t="shared" si="2"/>
        <v>45.315</v>
      </c>
      <c r="J13" s="128">
        <f t="shared" si="3"/>
        <v>39.75</v>
      </c>
      <c r="K13" s="118"/>
      <c r="L13" s="118"/>
      <c r="M13" s="97"/>
      <c r="N13" s="98"/>
      <c r="O13" s="98"/>
      <c r="P13" s="98"/>
      <c r="Q13" s="98"/>
      <c r="R13" s="98"/>
      <c r="S13" s="98"/>
      <c r="T13" s="98"/>
      <c r="U13" s="98"/>
      <c r="V13" s="98"/>
      <c r="W13" s="98"/>
      <c r="X13" s="98"/>
      <c r="Y13" s="98"/>
      <c r="Z13" s="98"/>
      <c r="AA13" s="98"/>
      <c r="AB13" s="98"/>
      <c r="AC13" s="98"/>
      <c r="AD13" s="98"/>
      <c r="AE13" s="98"/>
      <c r="AF13" s="98"/>
    </row>
    <row r="14" ht="18.0" customHeight="1">
      <c r="A14" s="130"/>
      <c r="B14" s="131"/>
      <c r="C14" s="132"/>
      <c r="D14" s="133" t="s">
        <v>92</v>
      </c>
      <c r="E14" s="134" t="s">
        <v>43</v>
      </c>
      <c r="F14" s="158" t="s">
        <v>91</v>
      </c>
      <c r="G14" s="136">
        <f t="shared" si="1"/>
        <v>49.5</v>
      </c>
      <c r="H14" s="137">
        <v>59.4</v>
      </c>
      <c r="I14" s="138">
        <f t="shared" si="2"/>
        <v>56.43</v>
      </c>
      <c r="J14" s="128">
        <f t="shared" si="3"/>
        <v>49.5</v>
      </c>
      <c r="K14" s="118"/>
      <c r="L14" s="118"/>
      <c r="M14" s="97"/>
      <c r="N14" s="98"/>
      <c r="O14" s="98"/>
      <c r="P14" s="98"/>
      <c r="Q14" s="98"/>
      <c r="R14" s="98"/>
      <c r="S14" s="98"/>
      <c r="T14" s="98"/>
      <c r="U14" s="98"/>
      <c r="V14" s="98"/>
      <c r="W14" s="98"/>
      <c r="X14" s="98"/>
      <c r="Y14" s="98"/>
      <c r="Z14" s="98"/>
      <c r="AA14" s="98"/>
      <c r="AB14" s="98"/>
      <c r="AC14" s="98"/>
      <c r="AD14" s="98"/>
      <c r="AE14" s="98"/>
      <c r="AF14" s="98"/>
    </row>
    <row r="15" ht="18.0" customHeight="1">
      <c r="A15" s="139"/>
      <c r="B15" s="131"/>
      <c r="C15" s="140" t="s">
        <v>99</v>
      </c>
      <c r="D15" s="159" t="s">
        <v>94</v>
      </c>
      <c r="E15" s="142" t="s">
        <v>43</v>
      </c>
      <c r="F15" s="143" t="s">
        <v>95</v>
      </c>
      <c r="G15" s="144">
        <f t="shared" si="1"/>
        <v>77.25</v>
      </c>
      <c r="H15" s="145">
        <v>92.7</v>
      </c>
      <c r="I15" s="146">
        <f t="shared" si="2"/>
        <v>88.065</v>
      </c>
      <c r="J15" s="147">
        <f t="shared" si="3"/>
        <v>77.25</v>
      </c>
      <c r="K15" s="118"/>
      <c r="L15" s="118"/>
      <c r="M15" s="97"/>
      <c r="N15" s="98"/>
      <c r="O15" s="98"/>
      <c r="P15" s="98"/>
      <c r="Q15" s="98"/>
      <c r="R15" s="98"/>
      <c r="S15" s="98"/>
      <c r="T15" s="98"/>
      <c r="U15" s="98"/>
      <c r="V15" s="98"/>
      <c r="W15" s="98"/>
      <c r="X15" s="98"/>
      <c r="Y15" s="98"/>
      <c r="Z15" s="98"/>
      <c r="AA15" s="98"/>
      <c r="AB15" s="98"/>
      <c r="AC15" s="98"/>
      <c r="AD15" s="98"/>
      <c r="AE15" s="98"/>
      <c r="AF15" s="98"/>
    </row>
    <row r="16" ht="18.0" customHeight="1">
      <c r="A16" s="148"/>
      <c r="B16" s="149"/>
      <c r="C16" s="150"/>
      <c r="D16" s="160" t="s">
        <v>96</v>
      </c>
      <c r="E16" s="152" t="s">
        <v>43</v>
      </c>
      <c r="F16" s="153" t="s">
        <v>95</v>
      </c>
      <c r="G16" s="154">
        <f t="shared" si="1"/>
        <v>122</v>
      </c>
      <c r="H16" s="155">
        <v>146.4</v>
      </c>
      <c r="I16" s="156">
        <f t="shared" si="2"/>
        <v>139.08</v>
      </c>
      <c r="J16" s="147">
        <f t="shared" si="3"/>
        <v>122</v>
      </c>
      <c r="K16" s="118"/>
      <c r="L16" s="118"/>
      <c r="M16" s="97"/>
      <c r="N16" s="98"/>
      <c r="O16" s="98"/>
      <c r="P16" s="98"/>
      <c r="Q16" s="98"/>
      <c r="R16" s="98"/>
      <c r="S16" s="98"/>
      <c r="T16" s="98"/>
      <c r="U16" s="98"/>
      <c r="V16" s="98"/>
      <c r="W16" s="98"/>
      <c r="X16" s="98"/>
      <c r="Y16" s="98"/>
      <c r="Z16" s="98"/>
      <c r="AA16" s="98"/>
      <c r="AB16" s="98"/>
      <c r="AC16" s="98"/>
      <c r="AD16" s="98"/>
      <c r="AE16" s="98"/>
      <c r="AF16" s="98"/>
    </row>
    <row r="17" ht="18.0" customHeight="1">
      <c r="A17" s="161"/>
      <c r="B17" s="120" t="s">
        <v>100</v>
      </c>
      <c r="C17" s="121" t="s">
        <v>101</v>
      </c>
      <c r="D17" s="122" t="s">
        <v>102</v>
      </c>
      <c r="E17" s="123" t="s">
        <v>43</v>
      </c>
      <c r="F17" s="157" t="s">
        <v>91</v>
      </c>
      <c r="G17" s="125">
        <f t="shared" si="1"/>
        <v>38</v>
      </c>
      <c r="H17" s="126">
        <v>45.6</v>
      </c>
      <c r="I17" s="127">
        <f t="shared" si="2"/>
        <v>43.32</v>
      </c>
      <c r="J17" s="128">
        <f t="shared" si="3"/>
        <v>38</v>
      </c>
      <c r="K17" s="118"/>
      <c r="L17" s="118"/>
      <c r="M17" s="97"/>
      <c r="N17" s="98"/>
      <c r="O17" s="98"/>
      <c r="P17" s="98"/>
      <c r="Q17" s="98"/>
      <c r="R17" s="98"/>
      <c r="S17" s="98"/>
      <c r="T17" s="98"/>
      <c r="U17" s="98"/>
      <c r="V17" s="98"/>
      <c r="W17" s="98"/>
      <c r="X17" s="98"/>
      <c r="Y17" s="98"/>
      <c r="Z17" s="98"/>
      <c r="AA17" s="98"/>
      <c r="AB17" s="98"/>
      <c r="AC17" s="98"/>
      <c r="AD17" s="98"/>
      <c r="AE17" s="98"/>
      <c r="AF17" s="98"/>
    </row>
    <row r="18" ht="18.0" customHeight="1">
      <c r="A18" s="139"/>
      <c r="B18" s="131"/>
      <c r="C18" s="132"/>
      <c r="D18" s="133" t="s">
        <v>92</v>
      </c>
      <c r="E18" s="134" t="s">
        <v>43</v>
      </c>
      <c r="F18" s="158" t="s">
        <v>91</v>
      </c>
      <c r="G18" s="136">
        <f t="shared" si="1"/>
        <v>44.85</v>
      </c>
      <c r="H18" s="137">
        <v>53.82</v>
      </c>
      <c r="I18" s="138">
        <f t="shared" si="2"/>
        <v>51.129</v>
      </c>
      <c r="J18" s="128">
        <f t="shared" si="3"/>
        <v>44.85</v>
      </c>
      <c r="K18" s="118"/>
      <c r="L18" s="118"/>
      <c r="M18" s="97"/>
      <c r="N18" s="98"/>
      <c r="O18" s="98"/>
      <c r="P18" s="98"/>
      <c r="Q18" s="98"/>
      <c r="R18" s="98"/>
      <c r="S18" s="98"/>
      <c r="T18" s="98"/>
      <c r="U18" s="98"/>
      <c r="V18" s="98"/>
      <c r="W18" s="98"/>
      <c r="X18" s="98"/>
      <c r="Y18" s="98"/>
      <c r="Z18" s="98"/>
      <c r="AA18" s="98"/>
      <c r="AB18" s="98"/>
      <c r="AC18" s="98"/>
      <c r="AD18" s="98"/>
      <c r="AE18" s="98"/>
      <c r="AF18" s="98"/>
    </row>
    <row r="19" ht="18.0" customHeight="1">
      <c r="A19" s="139"/>
      <c r="B19" s="131"/>
      <c r="C19" s="140" t="s">
        <v>103</v>
      </c>
      <c r="D19" s="159" t="s">
        <v>94</v>
      </c>
      <c r="E19" s="142" t="s">
        <v>43</v>
      </c>
      <c r="F19" s="143" t="s">
        <v>95</v>
      </c>
      <c r="G19" s="144">
        <f t="shared" si="1"/>
        <v>74.5</v>
      </c>
      <c r="H19" s="145">
        <v>89.4</v>
      </c>
      <c r="I19" s="146">
        <f t="shared" si="2"/>
        <v>84.93</v>
      </c>
      <c r="J19" s="147">
        <f t="shared" si="3"/>
        <v>74.5</v>
      </c>
      <c r="K19" s="118"/>
      <c r="L19" s="118"/>
      <c r="M19" s="97"/>
      <c r="N19" s="98"/>
      <c r="O19" s="98"/>
      <c r="P19" s="98"/>
      <c r="Q19" s="98"/>
      <c r="R19" s="98"/>
      <c r="S19" s="98"/>
      <c r="T19" s="98"/>
      <c r="U19" s="98"/>
      <c r="V19" s="98"/>
      <c r="W19" s="98"/>
      <c r="X19" s="98"/>
      <c r="Y19" s="98"/>
      <c r="Z19" s="98"/>
      <c r="AA19" s="98"/>
      <c r="AB19" s="98"/>
      <c r="AC19" s="98"/>
      <c r="AD19" s="98"/>
      <c r="AE19" s="98"/>
      <c r="AF19" s="98"/>
    </row>
    <row r="20" ht="18.0" customHeight="1">
      <c r="A20" s="148"/>
      <c r="B20" s="149"/>
      <c r="C20" s="150"/>
      <c r="D20" s="160" t="s">
        <v>96</v>
      </c>
      <c r="E20" s="152" t="s">
        <v>43</v>
      </c>
      <c r="F20" s="153" t="s">
        <v>95</v>
      </c>
      <c r="G20" s="154">
        <f t="shared" si="1"/>
        <v>116</v>
      </c>
      <c r="H20" s="155">
        <v>139.2</v>
      </c>
      <c r="I20" s="156">
        <f t="shared" si="2"/>
        <v>132.24</v>
      </c>
      <c r="J20" s="147">
        <f t="shared" si="3"/>
        <v>116</v>
      </c>
      <c r="K20" s="118"/>
      <c r="L20" s="118"/>
      <c r="M20" s="97"/>
      <c r="N20" s="98"/>
      <c r="O20" s="98"/>
      <c r="P20" s="98"/>
      <c r="Q20" s="98"/>
      <c r="R20" s="98"/>
      <c r="S20" s="98"/>
      <c r="T20" s="98"/>
      <c r="U20" s="98"/>
      <c r="V20" s="98"/>
      <c r="W20" s="98"/>
      <c r="X20" s="98"/>
      <c r="Y20" s="98"/>
      <c r="Z20" s="98"/>
      <c r="AA20" s="98"/>
      <c r="AB20" s="98"/>
      <c r="AC20" s="98"/>
      <c r="AD20" s="98"/>
      <c r="AE20" s="98"/>
      <c r="AF20" s="98"/>
    </row>
    <row r="21" ht="30.0" customHeight="1">
      <c r="A21" s="161"/>
      <c r="B21" s="120" t="s">
        <v>104</v>
      </c>
      <c r="C21" s="121" t="s">
        <v>105</v>
      </c>
      <c r="D21" s="122" t="s">
        <v>102</v>
      </c>
      <c r="E21" s="123" t="s">
        <v>43</v>
      </c>
      <c r="F21" s="157" t="s">
        <v>91</v>
      </c>
      <c r="G21" s="125">
        <f t="shared" si="1"/>
        <v>52</v>
      </c>
      <c r="H21" s="126">
        <v>62.4</v>
      </c>
      <c r="I21" s="127">
        <f t="shared" si="2"/>
        <v>59.28</v>
      </c>
      <c r="J21" s="128">
        <f t="shared" si="3"/>
        <v>52</v>
      </c>
      <c r="K21" s="129"/>
      <c r="L21" s="118"/>
      <c r="M21" s="97"/>
      <c r="N21" s="98"/>
      <c r="O21" s="98"/>
      <c r="P21" s="98"/>
      <c r="Q21" s="98"/>
      <c r="R21" s="98"/>
      <c r="S21" s="98"/>
      <c r="T21" s="98"/>
      <c r="U21" s="98"/>
      <c r="V21" s="98"/>
      <c r="W21" s="98"/>
      <c r="X21" s="98"/>
      <c r="Y21" s="98"/>
      <c r="Z21" s="98"/>
      <c r="AA21" s="98"/>
      <c r="AB21" s="98"/>
      <c r="AC21" s="98"/>
      <c r="AD21" s="98"/>
      <c r="AE21" s="98"/>
      <c r="AF21" s="98"/>
    </row>
    <row r="22" ht="30.0" customHeight="1">
      <c r="A22" s="148"/>
      <c r="B22" s="149"/>
      <c r="C22" s="150" t="s">
        <v>106</v>
      </c>
      <c r="D22" s="162" t="s">
        <v>92</v>
      </c>
      <c r="E22" s="163" t="s">
        <v>43</v>
      </c>
      <c r="F22" s="164" t="s">
        <v>91</v>
      </c>
      <c r="G22" s="165">
        <f t="shared" si="1"/>
        <v>61</v>
      </c>
      <c r="H22" s="166">
        <v>73.2</v>
      </c>
      <c r="I22" s="167">
        <f t="shared" si="2"/>
        <v>69.54</v>
      </c>
      <c r="J22" s="128">
        <f t="shared" si="3"/>
        <v>61</v>
      </c>
      <c r="K22" s="118"/>
      <c r="L22" s="118"/>
      <c r="M22" s="97"/>
      <c r="N22" s="98"/>
      <c r="O22" s="98"/>
      <c r="P22" s="98"/>
      <c r="Q22" s="98"/>
      <c r="R22" s="98"/>
      <c r="S22" s="98"/>
      <c r="T22" s="98"/>
      <c r="U22" s="98"/>
      <c r="V22" s="98"/>
      <c r="W22" s="98"/>
      <c r="X22" s="98"/>
      <c r="Y22" s="98"/>
      <c r="Z22" s="98"/>
      <c r="AA22" s="98"/>
      <c r="AB22" s="98"/>
      <c r="AC22" s="98"/>
      <c r="AD22" s="98"/>
      <c r="AE22" s="98"/>
      <c r="AF22" s="98"/>
    </row>
    <row r="23" ht="24.75" customHeight="1">
      <c r="A23" s="161"/>
      <c r="B23" s="120" t="s">
        <v>107</v>
      </c>
      <c r="C23" s="121" t="s">
        <v>108</v>
      </c>
      <c r="D23" s="168" t="s">
        <v>109</v>
      </c>
      <c r="E23" s="169" t="s">
        <v>43</v>
      </c>
      <c r="F23" s="170" t="s">
        <v>91</v>
      </c>
      <c r="G23" s="171">
        <f t="shared" si="1"/>
        <v>83.25</v>
      </c>
      <c r="H23" s="172">
        <v>99.9</v>
      </c>
      <c r="I23" s="173">
        <f t="shared" si="2"/>
        <v>94.905</v>
      </c>
      <c r="J23" s="128">
        <f t="shared" si="3"/>
        <v>83.25</v>
      </c>
      <c r="K23" s="118"/>
      <c r="L23" s="118"/>
      <c r="M23" s="97"/>
      <c r="N23" s="98"/>
      <c r="O23" s="98"/>
      <c r="P23" s="98"/>
      <c r="Q23" s="98"/>
      <c r="R23" s="98"/>
      <c r="S23" s="98"/>
      <c r="T23" s="98"/>
      <c r="U23" s="98"/>
      <c r="V23" s="98"/>
      <c r="W23" s="98"/>
      <c r="X23" s="98"/>
      <c r="Y23" s="98"/>
      <c r="Z23" s="98"/>
      <c r="AA23" s="98"/>
      <c r="AB23" s="98"/>
      <c r="AC23" s="98"/>
      <c r="AD23" s="98"/>
      <c r="AE23" s="98"/>
      <c r="AF23" s="98"/>
    </row>
    <row r="24" ht="24.75" customHeight="1">
      <c r="A24" s="148"/>
      <c r="B24" s="149"/>
      <c r="C24" s="150" t="s">
        <v>110</v>
      </c>
      <c r="D24" s="162"/>
      <c r="E24" s="163"/>
      <c r="F24" s="164"/>
      <c r="G24" s="165"/>
      <c r="H24" s="166"/>
      <c r="I24" s="167"/>
      <c r="J24" s="128"/>
      <c r="K24" s="118"/>
      <c r="L24" s="118"/>
      <c r="M24" s="97"/>
      <c r="N24" s="98"/>
      <c r="O24" s="98"/>
      <c r="P24" s="98"/>
      <c r="Q24" s="98"/>
      <c r="R24" s="98"/>
      <c r="S24" s="98"/>
      <c r="T24" s="98"/>
      <c r="U24" s="98"/>
      <c r="V24" s="98"/>
      <c r="W24" s="98"/>
      <c r="X24" s="98"/>
      <c r="Y24" s="98"/>
      <c r="Z24" s="98"/>
      <c r="AA24" s="98"/>
      <c r="AB24" s="98"/>
      <c r="AC24" s="98"/>
      <c r="AD24" s="98"/>
      <c r="AE24" s="98"/>
      <c r="AF24" s="98"/>
    </row>
    <row r="25" ht="21.75" customHeight="1">
      <c r="A25" s="161"/>
      <c r="B25" s="120" t="s">
        <v>111</v>
      </c>
      <c r="C25" s="174" t="s">
        <v>112</v>
      </c>
      <c r="D25" s="122" t="s">
        <v>90</v>
      </c>
      <c r="E25" s="123" t="s">
        <v>43</v>
      </c>
      <c r="F25" s="157" t="s">
        <v>91</v>
      </c>
      <c r="G25" s="125">
        <f t="shared" ref="G25:G45" si="4">H25/1.2</f>
        <v>44</v>
      </c>
      <c r="H25" s="126">
        <v>52.8</v>
      </c>
      <c r="I25" s="127">
        <f t="shared" ref="I25:I45" si="5">H25*(1-$I$5)</f>
        <v>50.16</v>
      </c>
      <c r="J25" s="128">
        <f t="shared" ref="J25:J45" si="6">H25/1.2</f>
        <v>44</v>
      </c>
      <c r="K25" s="118"/>
      <c r="L25" s="118"/>
      <c r="M25" s="97"/>
      <c r="N25" s="98"/>
      <c r="O25" s="98"/>
      <c r="P25" s="98"/>
      <c r="Q25" s="98"/>
      <c r="R25" s="98"/>
      <c r="S25" s="98"/>
      <c r="T25" s="98"/>
      <c r="U25" s="98"/>
      <c r="V25" s="98"/>
      <c r="W25" s="98"/>
      <c r="X25" s="98"/>
      <c r="Y25" s="98"/>
      <c r="Z25" s="98"/>
      <c r="AA25" s="98"/>
      <c r="AB25" s="98"/>
      <c r="AC25" s="98"/>
      <c r="AD25" s="98"/>
      <c r="AE25" s="98"/>
      <c r="AF25" s="98"/>
    </row>
    <row r="26" ht="21.75" customHeight="1">
      <c r="A26" s="139"/>
      <c r="B26" s="131"/>
      <c r="C26" s="140" t="s">
        <v>113</v>
      </c>
      <c r="D26" s="133" t="s">
        <v>92</v>
      </c>
      <c r="E26" s="134" t="s">
        <v>43</v>
      </c>
      <c r="F26" s="175" t="s">
        <v>95</v>
      </c>
      <c r="G26" s="136">
        <f t="shared" si="4"/>
        <v>58.25</v>
      </c>
      <c r="H26" s="137">
        <v>69.9</v>
      </c>
      <c r="I26" s="138">
        <f t="shared" si="5"/>
        <v>66.405</v>
      </c>
      <c r="J26" s="128">
        <f t="shared" si="6"/>
        <v>58.25</v>
      </c>
      <c r="K26" s="118"/>
      <c r="L26" s="118"/>
      <c r="M26" s="97"/>
      <c r="N26" s="98"/>
      <c r="O26" s="98"/>
      <c r="P26" s="98"/>
      <c r="Q26" s="98"/>
      <c r="R26" s="98"/>
      <c r="S26" s="98"/>
      <c r="T26" s="98"/>
      <c r="U26" s="98"/>
      <c r="V26" s="98"/>
      <c r="W26" s="98"/>
      <c r="X26" s="98"/>
      <c r="Y26" s="98"/>
      <c r="Z26" s="98"/>
      <c r="AA26" s="98"/>
      <c r="AB26" s="98"/>
      <c r="AC26" s="98"/>
      <c r="AD26" s="98"/>
      <c r="AE26" s="98"/>
      <c r="AF26" s="98"/>
    </row>
    <row r="27" ht="21.75" customHeight="1">
      <c r="A27" s="148"/>
      <c r="B27" s="149"/>
      <c r="C27" s="150"/>
      <c r="D27" s="160" t="s">
        <v>114</v>
      </c>
      <c r="E27" s="152" t="s">
        <v>43</v>
      </c>
      <c r="F27" s="153" t="s">
        <v>95</v>
      </c>
      <c r="G27" s="154">
        <f t="shared" si="4"/>
        <v>111.25</v>
      </c>
      <c r="H27" s="155">
        <v>133.5</v>
      </c>
      <c r="I27" s="156">
        <f t="shared" si="5"/>
        <v>126.825</v>
      </c>
      <c r="J27" s="147">
        <f t="shared" si="6"/>
        <v>111.25</v>
      </c>
      <c r="K27" s="118"/>
      <c r="L27" s="118"/>
      <c r="M27" s="97"/>
      <c r="N27" s="98"/>
      <c r="O27" s="98"/>
      <c r="P27" s="98"/>
      <c r="Q27" s="98"/>
      <c r="R27" s="98"/>
      <c r="S27" s="98"/>
      <c r="T27" s="98"/>
      <c r="U27" s="98"/>
      <c r="V27" s="98"/>
      <c r="W27" s="98"/>
      <c r="X27" s="98"/>
      <c r="Y27" s="98"/>
      <c r="Z27" s="98"/>
      <c r="AA27" s="98"/>
      <c r="AB27" s="98"/>
      <c r="AC27" s="98"/>
      <c r="AD27" s="98"/>
      <c r="AE27" s="98"/>
      <c r="AF27" s="98"/>
    </row>
    <row r="28" ht="21.75" customHeight="1">
      <c r="A28" s="161"/>
      <c r="B28" s="120" t="s">
        <v>115</v>
      </c>
      <c r="C28" s="174" t="s">
        <v>116</v>
      </c>
      <c r="D28" s="122" t="s">
        <v>102</v>
      </c>
      <c r="E28" s="123" t="s">
        <v>43</v>
      </c>
      <c r="F28" s="157" t="s">
        <v>91</v>
      </c>
      <c r="G28" s="125">
        <f t="shared" si="4"/>
        <v>41.25</v>
      </c>
      <c r="H28" s="126">
        <v>49.5</v>
      </c>
      <c r="I28" s="127">
        <f t="shared" si="5"/>
        <v>47.025</v>
      </c>
      <c r="J28" s="128">
        <f t="shared" si="6"/>
        <v>41.25</v>
      </c>
      <c r="K28" s="118"/>
      <c r="L28" s="118"/>
      <c r="M28" s="97"/>
      <c r="N28" s="98"/>
      <c r="O28" s="98"/>
      <c r="P28" s="98"/>
      <c r="Q28" s="98"/>
      <c r="R28" s="98"/>
      <c r="S28" s="98"/>
      <c r="T28" s="98"/>
      <c r="U28" s="98"/>
      <c r="V28" s="98"/>
      <c r="W28" s="98"/>
      <c r="X28" s="98"/>
      <c r="Y28" s="98"/>
      <c r="Z28" s="98"/>
      <c r="AA28" s="98"/>
      <c r="AB28" s="98"/>
      <c r="AC28" s="98"/>
      <c r="AD28" s="98"/>
      <c r="AE28" s="98"/>
      <c r="AF28" s="98"/>
    </row>
    <row r="29" ht="21.75" customHeight="1">
      <c r="A29" s="139"/>
      <c r="B29" s="131"/>
      <c r="C29" s="140" t="s">
        <v>117</v>
      </c>
      <c r="D29" s="133" t="s">
        <v>92</v>
      </c>
      <c r="E29" s="134" t="s">
        <v>43</v>
      </c>
      <c r="F29" s="158" t="s">
        <v>91</v>
      </c>
      <c r="G29" s="136">
        <f t="shared" si="4"/>
        <v>50</v>
      </c>
      <c r="H29" s="137">
        <v>60.0</v>
      </c>
      <c r="I29" s="138">
        <f t="shared" si="5"/>
        <v>57</v>
      </c>
      <c r="J29" s="128">
        <f t="shared" si="6"/>
        <v>50</v>
      </c>
      <c r="K29" s="118"/>
      <c r="L29" s="118"/>
      <c r="M29" s="97"/>
      <c r="N29" s="98"/>
      <c r="O29" s="98"/>
      <c r="P29" s="98"/>
      <c r="Q29" s="98"/>
      <c r="R29" s="98"/>
      <c r="S29" s="98"/>
      <c r="T29" s="98"/>
      <c r="U29" s="98"/>
      <c r="V29" s="98"/>
      <c r="W29" s="98"/>
      <c r="X29" s="98"/>
      <c r="Y29" s="98"/>
      <c r="Z29" s="98"/>
      <c r="AA29" s="98"/>
      <c r="AB29" s="98"/>
      <c r="AC29" s="98"/>
      <c r="AD29" s="98"/>
      <c r="AE29" s="98"/>
      <c r="AF29" s="98"/>
    </row>
    <row r="30" ht="21.75" customHeight="1">
      <c r="A30" s="148"/>
      <c r="B30" s="149"/>
      <c r="C30" s="150"/>
      <c r="D30" s="160" t="s">
        <v>96</v>
      </c>
      <c r="E30" s="152" t="s">
        <v>43</v>
      </c>
      <c r="F30" s="153" t="s">
        <v>95</v>
      </c>
      <c r="G30" s="154">
        <f t="shared" si="4"/>
        <v>124.25</v>
      </c>
      <c r="H30" s="155">
        <v>149.1</v>
      </c>
      <c r="I30" s="156">
        <f t="shared" si="5"/>
        <v>141.645</v>
      </c>
      <c r="J30" s="147">
        <f t="shared" si="6"/>
        <v>124.25</v>
      </c>
      <c r="K30" s="118"/>
      <c r="L30" s="118"/>
      <c r="M30" s="97"/>
      <c r="N30" s="98"/>
      <c r="O30" s="98"/>
      <c r="P30" s="98"/>
      <c r="Q30" s="98"/>
      <c r="R30" s="98"/>
      <c r="S30" s="98"/>
      <c r="T30" s="98"/>
      <c r="U30" s="98"/>
      <c r="V30" s="98"/>
      <c r="W30" s="98"/>
      <c r="X30" s="98"/>
      <c r="Y30" s="98"/>
      <c r="Z30" s="98"/>
      <c r="AA30" s="98"/>
      <c r="AB30" s="98"/>
      <c r="AC30" s="98"/>
      <c r="AD30" s="98"/>
      <c r="AE30" s="98"/>
      <c r="AF30" s="98"/>
      <c r="AG30" s="176"/>
      <c r="AH30" s="176"/>
      <c r="AI30" s="176"/>
    </row>
    <row r="31" ht="21.75" customHeight="1">
      <c r="A31" s="161"/>
      <c r="B31" s="120" t="s">
        <v>118</v>
      </c>
      <c r="C31" s="174" t="s">
        <v>119</v>
      </c>
      <c r="D31" s="122" t="s">
        <v>90</v>
      </c>
      <c r="E31" s="123" t="s">
        <v>43</v>
      </c>
      <c r="F31" s="157" t="s">
        <v>91</v>
      </c>
      <c r="G31" s="125">
        <f t="shared" si="4"/>
        <v>46</v>
      </c>
      <c r="H31" s="126">
        <v>55.2</v>
      </c>
      <c r="I31" s="127">
        <f t="shared" si="5"/>
        <v>52.44</v>
      </c>
      <c r="J31" s="128">
        <f t="shared" si="6"/>
        <v>46</v>
      </c>
      <c r="K31" s="118"/>
      <c r="L31" s="118"/>
      <c r="M31" s="97"/>
      <c r="N31" s="98"/>
      <c r="O31" s="98"/>
      <c r="P31" s="98"/>
      <c r="Q31" s="98"/>
      <c r="R31" s="98"/>
      <c r="S31" s="98"/>
      <c r="T31" s="98"/>
      <c r="U31" s="98"/>
      <c r="V31" s="98"/>
      <c r="W31" s="98"/>
      <c r="X31" s="98"/>
      <c r="Y31" s="98"/>
      <c r="Z31" s="98"/>
      <c r="AA31" s="98"/>
      <c r="AB31" s="98"/>
      <c r="AC31" s="98"/>
      <c r="AD31" s="98"/>
      <c r="AE31" s="98"/>
      <c r="AF31" s="98"/>
      <c r="AG31" s="176"/>
      <c r="AH31" s="176"/>
      <c r="AI31" s="176"/>
    </row>
    <row r="32" ht="21.75" customHeight="1">
      <c r="A32" s="139"/>
      <c r="B32" s="131"/>
      <c r="C32" s="140" t="s">
        <v>120</v>
      </c>
      <c r="D32" s="133" t="s">
        <v>92</v>
      </c>
      <c r="E32" s="134" t="s">
        <v>43</v>
      </c>
      <c r="F32" s="175" t="s">
        <v>95</v>
      </c>
      <c r="G32" s="136">
        <f t="shared" si="4"/>
        <v>61</v>
      </c>
      <c r="H32" s="137">
        <v>73.2</v>
      </c>
      <c r="I32" s="138">
        <f t="shared" si="5"/>
        <v>69.54</v>
      </c>
      <c r="J32" s="128">
        <f t="shared" si="6"/>
        <v>61</v>
      </c>
      <c r="K32" s="118"/>
      <c r="L32" s="118"/>
      <c r="M32" s="97"/>
      <c r="N32" s="98"/>
      <c r="O32" s="98"/>
      <c r="P32" s="98"/>
      <c r="Q32" s="98"/>
      <c r="R32" s="98"/>
      <c r="S32" s="98"/>
      <c r="T32" s="98"/>
      <c r="U32" s="98"/>
      <c r="V32" s="98"/>
      <c r="W32" s="98"/>
      <c r="X32" s="98"/>
      <c r="Y32" s="98"/>
      <c r="Z32" s="98"/>
      <c r="AA32" s="98"/>
      <c r="AB32" s="98"/>
      <c r="AC32" s="98"/>
      <c r="AD32" s="98"/>
      <c r="AE32" s="98"/>
      <c r="AF32" s="98"/>
      <c r="AG32" s="176"/>
      <c r="AH32" s="176"/>
      <c r="AI32" s="176"/>
    </row>
    <row r="33" ht="21.75" customHeight="1">
      <c r="A33" s="148"/>
      <c r="B33" s="149"/>
      <c r="C33" s="150"/>
      <c r="D33" s="160" t="s">
        <v>114</v>
      </c>
      <c r="E33" s="152" t="s">
        <v>43</v>
      </c>
      <c r="F33" s="153" t="s">
        <v>95</v>
      </c>
      <c r="G33" s="154">
        <f t="shared" si="4"/>
        <v>114</v>
      </c>
      <c r="H33" s="155">
        <v>136.8</v>
      </c>
      <c r="I33" s="156">
        <f t="shared" si="5"/>
        <v>129.96</v>
      </c>
      <c r="J33" s="147">
        <f t="shared" si="6"/>
        <v>114</v>
      </c>
      <c r="K33" s="118"/>
      <c r="L33" s="118"/>
      <c r="M33" s="97"/>
      <c r="N33" s="98"/>
      <c r="O33" s="98"/>
      <c r="P33" s="98"/>
      <c r="Q33" s="98"/>
      <c r="R33" s="98"/>
      <c r="S33" s="98"/>
      <c r="T33" s="98"/>
      <c r="U33" s="98"/>
      <c r="V33" s="98"/>
      <c r="W33" s="98"/>
      <c r="X33" s="98"/>
      <c r="Y33" s="98"/>
      <c r="Z33" s="98"/>
      <c r="AA33" s="98"/>
      <c r="AB33" s="98"/>
      <c r="AC33" s="98"/>
      <c r="AD33" s="98"/>
      <c r="AE33" s="98"/>
      <c r="AF33" s="98"/>
      <c r="AG33" s="176"/>
      <c r="AH33" s="176"/>
      <c r="AI33" s="176"/>
    </row>
    <row r="34" ht="30.0" customHeight="1">
      <c r="A34" s="161"/>
      <c r="B34" s="120" t="s">
        <v>121</v>
      </c>
      <c r="C34" s="121" t="s">
        <v>122</v>
      </c>
      <c r="D34" s="122" t="s">
        <v>102</v>
      </c>
      <c r="E34" s="123" t="s">
        <v>43</v>
      </c>
      <c r="F34" s="157" t="s">
        <v>91</v>
      </c>
      <c r="G34" s="125">
        <f t="shared" si="4"/>
        <v>54.5</v>
      </c>
      <c r="H34" s="126">
        <v>65.4</v>
      </c>
      <c r="I34" s="127">
        <f t="shared" si="5"/>
        <v>62.13</v>
      </c>
      <c r="J34" s="128">
        <f t="shared" si="6"/>
        <v>54.5</v>
      </c>
      <c r="K34" s="129"/>
      <c r="L34" s="118"/>
      <c r="M34" s="97"/>
      <c r="N34" s="98"/>
      <c r="O34" s="98"/>
      <c r="P34" s="98"/>
      <c r="Q34" s="98"/>
      <c r="R34" s="98"/>
      <c r="S34" s="98"/>
      <c r="T34" s="98"/>
      <c r="U34" s="98"/>
      <c r="V34" s="98"/>
      <c r="W34" s="98"/>
      <c r="X34" s="98"/>
      <c r="Y34" s="98"/>
      <c r="Z34" s="98"/>
      <c r="AA34" s="98"/>
      <c r="AB34" s="98"/>
      <c r="AC34" s="98"/>
      <c r="AD34" s="98"/>
      <c r="AE34" s="98"/>
      <c r="AF34" s="98"/>
      <c r="AG34" s="176"/>
      <c r="AH34" s="176"/>
      <c r="AI34" s="176"/>
    </row>
    <row r="35" ht="30.0" customHeight="1">
      <c r="A35" s="148"/>
      <c r="B35" s="149"/>
      <c r="C35" s="177" t="s">
        <v>123</v>
      </c>
      <c r="D35" s="162" t="s">
        <v>92</v>
      </c>
      <c r="E35" s="163" t="s">
        <v>43</v>
      </c>
      <c r="F35" s="164" t="s">
        <v>91</v>
      </c>
      <c r="G35" s="165">
        <f t="shared" si="4"/>
        <v>58.25</v>
      </c>
      <c r="H35" s="166">
        <v>69.9</v>
      </c>
      <c r="I35" s="167">
        <f t="shared" si="5"/>
        <v>66.405</v>
      </c>
      <c r="J35" s="128">
        <f t="shared" si="6"/>
        <v>58.25</v>
      </c>
      <c r="K35" s="118"/>
      <c r="L35" s="118"/>
      <c r="M35" s="97"/>
      <c r="N35" s="98"/>
      <c r="O35" s="98"/>
      <c r="P35" s="98"/>
      <c r="Q35" s="98"/>
      <c r="R35" s="98"/>
      <c r="S35" s="98"/>
      <c r="T35" s="98"/>
      <c r="U35" s="98"/>
      <c r="V35" s="98"/>
      <c r="W35" s="98"/>
      <c r="X35" s="98"/>
      <c r="Y35" s="98"/>
      <c r="Z35" s="98"/>
      <c r="AA35" s="98"/>
      <c r="AB35" s="98"/>
      <c r="AC35" s="98"/>
      <c r="AD35" s="98"/>
      <c r="AE35" s="98"/>
      <c r="AF35" s="98"/>
      <c r="AG35" s="98"/>
      <c r="AH35" s="98"/>
      <c r="AI35" s="98"/>
    </row>
    <row r="36" ht="30.0" customHeight="1">
      <c r="A36" s="161"/>
      <c r="B36" s="120" t="s">
        <v>124</v>
      </c>
      <c r="C36" s="174" t="s">
        <v>125</v>
      </c>
      <c r="D36" s="122" t="s">
        <v>102</v>
      </c>
      <c r="E36" s="123" t="s">
        <v>43</v>
      </c>
      <c r="F36" s="178" t="s">
        <v>95</v>
      </c>
      <c r="G36" s="125">
        <f t="shared" si="4"/>
        <v>70.5</v>
      </c>
      <c r="H36" s="126">
        <v>84.6</v>
      </c>
      <c r="I36" s="127">
        <f t="shared" si="5"/>
        <v>80.37</v>
      </c>
      <c r="J36" s="128">
        <f t="shared" si="6"/>
        <v>70.5</v>
      </c>
      <c r="K36" s="118"/>
      <c r="L36" s="118"/>
      <c r="M36" s="97"/>
      <c r="N36" s="98"/>
      <c r="O36" s="98"/>
      <c r="P36" s="98"/>
      <c r="Q36" s="98"/>
      <c r="R36" s="98"/>
      <c r="S36" s="98"/>
      <c r="T36" s="98"/>
      <c r="U36" s="98"/>
      <c r="V36" s="98"/>
      <c r="W36" s="98"/>
      <c r="X36" s="98"/>
      <c r="Y36" s="98"/>
      <c r="Z36" s="98"/>
      <c r="AA36" s="98"/>
      <c r="AB36" s="98"/>
      <c r="AC36" s="98"/>
      <c r="AD36" s="98"/>
      <c r="AE36" s="98"/>
      <c r="AF36" s="98"/>
      <c r="AG36" s="98"/>
      <c r="AH36" s="98"/>
      <c r="AI36" s="98"/>
    </row>
    <row r="37" ht="30.0" customHeight="1">
      <c r="A37" s="148"/>
      <c r="B37" s="149"/>
      <c r="C37" s="150" t="s">
        <v>126</v>
      </c>
      <c r="D37" s="162" t="s">
        <v>92</v>
      </c>
      <c r="E37" s="163" t="s">
        <v>43</v>
      </c>
      <c r="F37" s="179" t="s">
        <v>95</v>
      </c>
      <c r="G37" s="165">
        <f t="shared" si="4"/>
        <v>72.5</v>
      </c>
      <c r="H37" s="166">
        <v>87.0</v>
      </c>
      <c r="I37" s="167">
        <f t="shared" si="5"/>
        <v>82.65</v>
      </c>
      <c r="J37" s="128">
        <f t="shared" si="6"/>
        <v>72.5</v>
      </c>
      <c r="K37" s="180"/>
      <c r="L37" s="118"/>
      <c r="M37" s="97"/>
      <c r="N37" s="98"/>
      <c r="O37" s="98"/>
      <c r="P37" s="98"/>
      <c r="Q37" s="98"/>
      <c r="R37" s="98"/>
      <c r="S37" s="98"/>
      <c r="T37" s="98"/>
      <c r="U37" s="98"/>
      <c r="V37" s="98"/>
      <c r="W37" s="98"/>
      <c r="X37" s="98"/>
      <c r="Y37" s="98"/>
      <c r="Z37" s="98"/>
      <c r="AA37" s="98"/>
      <c r="AB37" s="98"/>
      <c r="AC37" s="98"/>
      <c r="AD37" s="98"/>
      <c r="AE37" s="98"/>
      <c r="AF37" s="98"/>
      <c r="AG37" s="98"/>
      <c r="AH37" s="98"/>
      <c r="AI37" s="98"/>
    </row>
    <row r="38" ht="21.75" customHeight="1">
      <c r="A38" s="161"/>
      <c r="B38" s="120" t="s">
        <v>127</v>
      </c>
      <c r="C38" s="121" t="s">
        <v>128</v>
      </c>
      <c r="D38" s="122" t="s">
        <v>90</v>
      </c>
      <c r="E38" s="123" t="s">
        <v>43</v>
      </c>
      <c r="F38" s="157" t="s">
        <v>91</v>
      </c>
      <c r="G38" s="125">
        <f t="shared" si="4"/>
        <v>49.75</v>
      </c>
      <c r="H38" s="126">
        <v>59.7</v>
      </c>
      <c r="I38" s="127">
        <f t="shared" si="5"/>
        <v>56.715</v>
      </c>
      <c r="J38" s="128">
        <f t="shared" si="6"/>
        <v>49.75</v>
      </c>
      <c r="K38" s="118"/>
      <c r="L38" s="118"/>
      <c r="M38" s="97"/>
      <c r="N38" s="98"/>
      <c r="O38" s="98"/>
      <c r="P38" s="98"/>
      <c r="Q38" s="98"/>
      <c r="R38" s="98"/>
      <c r="S38" s="98"/>
      <c r="T38" s="98"/>
      <c r="U38" s="98"/>
      <c r="V38" s="98"/>
      <c r="W38" s="98"/>
      <c r="X38" s="98"/>
      <c r="Y38" s="98"/>
      <c r="Z38" s="98"/>
      <c r="AA38" s="98"/>
      <c r="AB38" s="98"/>
      <c r="AC38" s="98"/>
      <c r="AD38" s="98"/>
      <c r="AE38" s="98"/>
      <c r="AF38" s="98"/>
      <c r="AG38" s="98"/>
      <c r="AH38" s="98"/>
      <c r="AI38" s="98"/>
    </row>
    <row r="39" ht="13.5" customHeight="1">
      <c r="A39" s="139"/>
      <c r="B39" s="131"/>
      <c r="C39" s="132"/>
      <c r="D39" s="133" t="s">
        <v>92</v>
      </c>
      <c r="E39" s="134" t="s">
        <v>43</v>
      </c>
      <c r="F39" s="175" t="s">
        <v>95</v>
      </c>
      <c r="G39" s="136">
        <f t="shared" si="4"/>
        <v>65.5</v>
      </c>
      <c r="H39" s="137">
        <v>78.6</v>
      </c>
      <c r="I39" s="138">
        <f t="shared" si="5"/>
        <v>74.67</v>
      </c>
      <c r="J39" s="128">
        <f t="shared" si="6"/>
        <v>65.5</v>
      </c>
      <c r="K39" s="118"/>
      <c r="L39" s="118"/>
      <c r="M39" s="97"/>
      <c r="N39" s="98"/>
      <c r="O39" s="98"/>
      <c r="P39" s="98"/>
      <c r="Q39" s="98"/>
      <c r="R39" s="98"/>
      <c r="S39" s="98"/>
      <c r="T39" s="98"/>
      <c r="U39" s="98"/>
      <c r="V39" s="98"/>
      <c r="W39" s="98"/>
      <c r="X39" s="98"/>
      <c r="Y39" s="98"/>
      <c r="Z39" s="98"/>
      <c r="AA39" s="98"/>
      <c r="AB39" s="98"/>
      <c r="AC39" s="98"/>
      <c r="AD39" s="98"/>
      <c r="AE39" s="98"/>
      <c r="AF39" s="98"/>
      <c r="AG39" s="98"/>
      <c r="AH39" s="98"/>
      <c r="AI39" s="98"/>
    </row>
    <row r="40" ht="28.5" customHeight="1">
      <c r="A40" s="148"/>
      <c r="B40" s="149"/>
      <c r="C40" s="150" t="s">
        <v>129</v>
      </c>
      <c r="D40" s="181" t="s">
        <v>94</v>
      </c>
      <c r="E40" s="182" t="s">
        <v>43</v>
      </c>
      <c r="F40" s="183" t="s">
        <v>95</v>
      </c>
      <c r="G40" s="184">
        <f t="shared" si="4"/>
        <v>105</v>
      </c>
      <c r="H40" s="185">
        <v>126.0</v>
      </c>
      <c r="I40" s="186">
        <f t="shared" si="5"/>
        <v>119.7</v>
      </c>
      <c r="J40" s="147">
        <f t="shared" si="6"/>
        <v>105</v>
      </c>
      <c r="K40" s="118"/>
      <c r="L40" s="118"/>
      <c r="M40" s="97"/>
      <c r="N40" s="98"/>
      <c r="O40" s="98"/>
      <c r="P40" s="98"/>
      <c r="Q40" s="98"/>
      <c r="R40" s="98"/>
      <c r="S40" s="98"/>
      <c r="T40" s="98"/>
      <c r="U40" s="98"/>
      <c r="V40" s="98"/>
      <c r="W40" s="98"/>
      <c r="X40" s="98"/>
      <c r="Y40" s="98"/>
      <c r="Z40" s="98"/>
      <c r="AA40" s="98"/>
      <c r="AB40" s="98"/>
      <c r="AC40" s="98"/>
      <c r="AD40" s="98"/>
      <c r="AE40" s="98"/>
      <c r="AF40" s="98"/>
      <c r="AG40" s="98"/>
      <c r="AH40" s="98"/>
      <c r="AI40" s="98"/>
    </row>
    <row r="41" ht="15.75" customHeight="1">
      <c r="A41" s="161"/>
      <c r="B41" s="120" t="s">
        <v>130</v>
      </c>
      <c r="C41" s="121" t="s">
        <v>131</v>
      </c>
      <c r="D41" s="122" t="s">
        <v>90</v>
      </c>
      <c r="E41" s="123" t="s">
        <v>43</v>
      </c>
      <c r="F41" s="157" t="s">
        <v>91</v>
      </c>
      <c r="G41" s="125">
        <f t="shared" si="4"/>
        <v>44.5</v>
      </c>
      <c r="H41" s="126">
        <v>53.4</v>
      </c>
      <c r="I41" s="127">
        <f t="shared" si="5"/>
        <v>50.73</v>
      </c>
      <c r="J41" s="128">
        <f t="shared" si="6"/>
        <v>44.5</v>
      </c>
      <c r="K41" s="118"/>
      <c r="L41" s="118"/>
      <c r="M41" s="97"/>
      <c r="N41" s="98"/>
      <c r="O41" s="98"/>
      <c r="P41" s="98"/>
      <c r="Q41" s="98"/>
      <c r="R41" s="98"/>
      <c r="S41" s="98"/>
      <c r="T41" s="98"/>
      <c r="U41" s="98"/>
      <c r="V41" s="98"/>
      <c r="W41" s="98"/>
      <c r="X41" s="98"/>
      <c r="Y41" s="98"/>
      <c r="Z41" s="98"/>
      <c r="AA41" s="98"/>
      <c r="AB41" s="98"/>
      <c r="AC41" s="98"/>
      <c r="AD41" s="98"/>
      <c r="AE41" s="98"/>
      <c r="AF41" s="98"/>
      <c r="AG41" s="98"/>
      <c r="AH41" s="98"/>
      <c r="AI41" s="98"/>
    </row>
    <row r="42" ht="15.75" customHeight="1">
      <c r="A42" s="139"/>
      <c r="B42" s="131"/>
      <c r="C42" s="132"/>
      <c r="D42" s="133" t="s">
        <v>92</v>
      </c>
      <c r="E42" s="134" t="s">
        <v>43</v>
      </c>
      <c r="F42" s="158" t="s">
        <v>91</v>
      </c>
      <c r="G42" s="136">
        <f t="shared" si="4"/>
        <v>54.5</v>
      </c>
      <c r="H42" s="137">
        <v>65.4</v>
      </c>
      <c r="I42" s="138">
        <f t="shared" si="5"/>
        <v>62.13</v>
      </c>
      <c r="J42" s="128">
        <f t="shared" si="6"/>
        <v>54.5</v>
      </c>
      <c r="K42" s="118"/>
      <c r="L42" s="118"/>
      <c r="M42" s="97"/>
      <c r="N42" s="98"/>
      <c r="O42" s="98"/>
      <c r="P42" s="98"/>
      <c r="Q42" s="98"/>
      <c r="R42" s="98"/>
      <c r="S42" s="98"/>
      <c r="T42" s="98"/>
      <c r="U42" s="98"/>
      <c r="V42" s="98"/>
      <c r="W42" s="98"/>
      <c r="X42" s="98"/>
      <c r="Y42" s="98"/>
      <c r="Z42" s="98"/>
      <c r="AA42" s="98"/>
      <c r="AB42" s="98"/>
      <c r="AC42" s="98"/>
      <c r="AD42" s="98"/>
      <c r="AE42" s="98"/>
      <c r="AF42" s="98"/>
      <c r="AG42" s="98"/>
      <c r="AH42" s="98"/>
      <c r="AI42" s="98"/>
    </row>
    <row r="43" ht="15.75" customHeight="1">
      <c r="A43" s="139"/>
      <c r="B43" s="131"/>
      <c r="C43" s="187" t="s">
        <v>132</v>
      </c>
      <c r="D43" s="159" t="s">
        <v>94</v>
      </c>
      <c r="E43" s="142" t="s">
        <v>43</v>
      </c>
      <c r="F43" s="143" t="s">
        <v>95</v>
      </c>
      <c r="G43" s="144">
        <f t="shared" si="4"/>
        <v>85.5</v>
      </c>
      <c r="H43" s="145">
        <v>102.6</v>
      </c>
      <c r="I43" s="146">
        <f t="shared" si="5"/>
        <v>97.47</v>
      </c>
      <c r="J43" s="147">
        <f t="shared" si="6"/>
        <v>85.5</v>
      </c>
      <c r="K43" s="118"/>
      <c r="L43" s="118"/>
      <c r="M43" s="97"/>
      <c r="N43" s="98"/>
      <c r="O43" s="98"/>
      <c r="P43" s="98"/>
      <c r="Q43" s="98"/>
      <c r="R43" s="98"/>
      <c r="S43" s="98"/>
      <c r="T43" s="98"/>
      <c r="U43" s="98"/>
      <c r="V43" s="98"/>
      <c r="W43" s="98"/>
      <c r="X43" s="98"/>
      <c r="Y43" s="98"/>
      <c r="Z43" s="98"/>
      <c r="AA43" s="98"/>
      <c r="AB43" s="98"/>
      <c r="AC43" s="98"/>
      <c r="AD43" s="98"/>
      <c r="AE43" s="98"/>
      <c r="AF43" s="98"/>
      <c r="AG43" s="98"/>
      <c r="AH43" s="98"/>
      <c r="AI43" s="98"/>
    </row>
    <row r="44" ht="15.75" customHeight="1">
      <c r="A44" s="148"/>
      <c r="B44" s="149"/>
      <c r="C44" s="177"/>
      <c r="D44" s="188" t="s">
        <v>96</v>
      </c>
      <c r="E44" s="152" t="s">
        <v>43</v>
      </c>
      <c r="F44" s="153" t="s">
        <v>95</v>
      </c>
      <c r="G44" s="154">
        <f t="shared" si="4"/>
        <v>141.25</v>
      </c>
      <c r="H44" s="155">
        <v>169.5</v>
      </c>
      <c r="I44" s="156">
        <f t="shared" si="5"/>
        <v>161.025</v>
      </c>
      <c r="J44" s="147">
        <f t="shared" si="6"/>
        <v>141.25</v>
      </c>
      <c r="K44" s="118"/>
      <c r="L44" s="118"/>
      <c r="M44" s="97"/>
      <c r="N44" s="98"/>
      <c r="O44" s="98"/>
      <c r="P44" s="98"/>
      <c r="Q44" s="98"/>
      <c r="R44" s="98"/>
      <c r="S44" s="98"/>
      <c r="T44" s="98"/>
      <c r="U44" s="98"/>
      <c r="V44" s="98"/>
      <c r="W44" s="98"/>
      <c r="X44" s="98"/>
      <c r="Y44" s="98"/>
      <c r="Z44" s="98"/>
      <c r="AA44" s="98"/>
      <c r="AB44" s="98"/>
      <c r="AC44" s="98"/>
      <c r="AD44" s="98"/>
      <c r="AE44" s="98"/>
      <c r="AF44" s="98"/>
      <c r="AG44" s="98"/>
      <c r="AH44" s="98"/>
      <c r="AI44" s="98"/>
    </row>
    <row r="45" ht="30.0" customHeight="1">
      <c r="A45" s="161"/>
      <c r="B45" s="120" t="s">
        <v>133</v>
      </c>
      <c r="C45" s="121" t="s">
        <v>134</v>
      </c>
      <c r="D45" s="189" t="s">
        <v>92</v>
      </c>
      <c r="E45" s="190" t="s">
        <v>43</v>
      </c>
      <c r="F45" s="191" t="s">
        <v>91</v>
      </c>
      <c r="G45" s="192">
        <f t="shared" si="4"/>
        <v>78.25</v>
      </c>
      <c r="H45" s="193">
        <v>93.9</v>
      </c>
      <c r="I45" s="194">
        <f t="shared" si="5"/>
        <v>89.205</v>
      </c>
      <c r="J45" s="128">
        <f t="shared" si="6"/>
        <v>78.25</v>
      </c>
      <c r="K45" s="118"/>
      <c r="L45" s="118"/>
      <c r="M45" s="97"/>
      <c r="N45" s="98"/>
      <c r="O45" s="98"/>
      <c r="P45" s="98"/>
      <c r="Q45" s="98"/>
      <c r="R45" s="98"/>
      <c r="S45" s="98"/>
      <c r="T45" s="98"/>
      <c r="U45" s="98"/>
      <c r="V45" s="98"/>
      <c r="W45" s="98"/>
      <c r="X45" s="98"/>
      <c r="Y45" s="98"/>
      <c r="Z45" s="98"/>
      <c r="AA45" s="98"/>
      <c r="AB45" s="98"/>
      <c r="AC45" s="98"/>
      <c r="AD45" s="98"/>
      <c r="AE45" s="98"/>
      <c r="AF45" s="98"/>
      <c r="AG45" s="98"/>
      <c r="AH45" s="98"/>
      <c r="AI45" s="98"/>
    </row>
    <row r="46" ht="24.75" customHeight="1">
      <c r="A46" s="148"/>
      <c r="B46" s="149"/>
      <c r="C46" s="150" t="s">
        <v>135</v>
      </c>
      <c r="D46" s="195"/>
      <c r="E46" s="196"/>
      <c r="F46" s="197"/>
      <c r="G46" s="198"/>
      <c r="H46" s="199"/>
      <c r="I46" s="200"/>
      <c r="J46" s="128"/>
      <c r="K46" s="118"/>
      <c r="L46" s="118"/>
      <c r="M46" s="97"/>
      <c r="N46" s="98"/>
      <c r="O46" s="98"/>
      <c r="P46" s="98"/>
      <c r="Q46" s="98"/>
      <c r="R46" s="98"/>
      <c r="S46" s="98"/>
      <c r="T46" s="98"/>
      <c r="U46" s="98"/>
      <c r="V46" s="98"/>
      <c r="W46" s="98"/>
      <c r="X46" s="98"/>
      <c r="Y46" s="98"/>
      <c r="Z46" s="98"/>
      <c r="AA46" s="98"/>
      <c r="AB46" s="98"/>
      <c r="AC46" s="98"/>
      <c r="AD46" s="98"/>
      <c r="AE46" s="98"/>
      <c r="AF46" s="98"/>
      <c r="AG46" s="98"/>
      <c r="AH46" s="98"/>
      <c r="AI46" s="98"/>
    </row>
    <row r="47" ht="30.0" customHeight="1">
      <c r="A47" s="161"/>
      <c r="B47" s="120" t="s">
        <v>136</v>
      </c>
      <c r="C47" s="201" t="s">
        <v>137</v>
      </c>
      <c r="D47" s="189" t="s">
        <v>92</v>
      </c>
      <c r="E47" s="190" t="s">
        <v>43</v>
      </c>
      <c r="F47" s="191" t="s">
        <v>91</v>
      </c>
      <c r="G47" s="192">
        <f>H47/1.2</f>
        <v>68.5</v>
      </c>
      <c r="H47" s="193">
        <v>82.2</v>
      </c>
      <c r="I47" s="194">
        <f>H47*(1-$I$5)</f>
        <v>78.09</v>
      </c>
      <c r="J47" s="128">
        <f>H47/1.2</f>
        <v>68.5</v>
      </c>
      <c r="K47" s="118"/>
      <c r="L47" s="118"/>
      <c r="M47" s="97"/>
      <c r="N47" s="98"/>
      <c r="O47" s="98"/>
      <c r="P47" s="98"/>
      <c r="Q47" s="98"/>
      <c r="R47" s="98"/>
      <c r="S47" s="98"/>
      <c r="T47" s="98"/>
      <c r="U47" s="98"/>
      <c r="V47" s="98"/>
      <c r="W47" s="98"/>
      <c r="X47" s="98"/>
      <c r="Y47" s="98"/>
      <c r="Z47" s="98"/>
      <c r="AA47" s="98"/>
      <c r="AB47" s="98"/>
      <c r="AC47" s="98"/>
      <c r="AD47" s="98"/>
      <c r="AE47" s="98"/>
      <c r="AF47" s="98"/>
      <c r="AG47" s="98"/>
      <c r="AH47" s="98"/>
      <c r="AI47" s="98"/>
    </row>
    <row r="48" ht="24.75" customHeight="1">
      <c r="A48" s="148"/>
      <c r="B48" s="149"/>
      <c r="C48" s="150" t="s">
        <v>138</v>
      </c>
      <c r="D48" s="195"/>
      <c r="E48" s="196"/>
      <c r="F48" s="197"/>
      <c r="G48" s="198"/>
      <c r="H48" s="199"/>
      <c r="I48" s="200"/>
      <c r="J48" s="128"/>
      <c r="K48" s="118"/>
      <c r="L48" s="118"/>
      <c r="M48" s="97"/>
      <c r="N48" s="98"/>
      <c r="O48" s="98"/>
      <c r="P48" s="98"/>
      <c r="Q48" s="98"/>
      <c r="R48" s="98"/>
      <c r="S48" s="98"/>
      <c r="T48" s="98"/>
      <c r="U48" s="98"/>
      <c r="V48" s="98"/>
      <c r="W48" s="98"/>
      <c r="X48" s="98"/>
      <c r="Y48" s="98"/>
      <c r="Z48" s="98"/>
      <c r="AA48" s="98"/>
      <c r="AB48" s="98"/>
      <c r="AC48" s="98"/>
      <c r="AD48" s="98"/>
      <c r="AE48" s="98"/>
      <c r="AF48" s="98"/>
      <c r="AG48" s="98"/>
      <c r="AH48" s="98"/>
      <c r="AI48" s="98"/>
    </row>
    <row r="49" ht="24.75" customHeight="1">
      <c r="A49" s="202" t="s">
        <v>76</v>
      </c>
      <c r="B49" s="203" t="s">
        <v>139</v>
      </c>
      <c r="C49" s="202" t="s">
        <v>78</v>
      </c>
      <c r="D49" s="204" t="s">
        <v>140</v>
      </c>
      <c r="E49" s="204" t="s">
        <v>80</v>
      </c>
      <c r="F49" s="202"/>
      <c r="G49" s="205" t="str">
        <f t="shared" ref="G49:G53" si="7">H49/1.2</f>
        <v>#VALUE!</v>
      </c>
      <c r="H49" s="206" t="s">
        <v>141</v>
      </c>
      <c r="I49" s="207" t="s">
        <v>142</v>
      </c>
      <c r="J49" s="208"/>
      <c r="K49" s="118"/>
      <c r="L49" s="118"/>
      <c r="M49" s="97"/>
      <c r="N49" s="98"/>
      <c r="O49" s="98"/>
      <c r="P49" s="98"/>
      <c r="Q49" s="98"/>
      <c r="R49" s="98"/>
      <c r="S49" s="98"/>
      <c r="T49" s="98"/>
      <c r="U49" s="98"/>
      <c r="V49" s="98"/>
      <c r="W49" s="98"/>
      <c r="X49" s="98"/>
      <c r="Y49" s="98"/>
      <c r="Z49" s="98"/>
      <c r="AA49" s="98"/>
      <c r="AB49" s="98"/>
      <c r="AC49" s="98"/>
      <c r="AD49" s="98"/>
      <c r="AE49" s="98"/>
      <c r="AF49" s="98"/>
      <c r="AG49" s="98"/>
      <c r="AH49" s="98"/>
      <c r="AI49" s="98"/>
    </row>
    <row r="50" ht="18.0" customHeight="1">
      <c r="A50" s="139"/>
      <c r="B50" s="131" t="s">
        <v>143</v>
      </c>
      <c r="C50" s="209" t="s">
        <v>144</v>
      </c>
      <c r="D50" s="210" t="s">
        <v>90</v>
      </c>
      <c r="E50" s="211" t="s">
        <v>43</v>
      </c>
      <c r="F50" s="212" t="s">
        <v>91</v>
      </c>
      <c r="G50" s="213">
        <f t="shared" si="7"/>
        <v>40.25</v>
      </c>
      <c r="H50" s="214">
        <v>48.3</v>
      </c>
      <c r="I50" s="215">
        <f t="shared" ref="I50:I53" si="8">H50*(1-$I$5)</f>
        <v>45.885</v>
      </c>
      <c r="J50" s="128">
        <f t="shared" ref="J50:J53" si="9">H50/1.2</f>
        <v>40.25</v>
      </c>
      <c r="K50" s="118"/>
      <c r="L50" s="118"/>
      <c r="M50" s="97"/>
      <c r="N50" s="98"/>
      <c r="O50" s="98">
        <v>65.55</v>
      </c>
      <c r="P50" s="98"/>
      <c r="Q50" s="98"/>
      <c r="R50" s="98"/>
      <c r="S50" s="98"/>
      <c r="T50" s="98"/>
      <c r="U50" s="98"/>
      <c r="V50" s="98"/>
      <c r="W50" s="98"/>
      <c r="X50" s="98"/>
      <c r="Y50" s="98"/>
      <c r="Z50" s="98"/>
      <c r="AA50" s="98"/>
      <c r="AB50" s="98"/>
      <c r="AC50" s="98"/>
      <c r="AD50" s="98"/>
      <c r="AE50" s="98"/>
      <c r="AF50" s="98"/>
      <c r="AG50" s="98"/>
      <c r="AH50" s="98"/>
      <c r="AI50" s="98"/>
    </row>
    <row r="51" ht="18.0" customHeight="1">
      <c r="A51" s="139"/>
      <c r="B51" s="131"/>
      <c r="C51" s="140" t="s">
        <v>145</v>
      </c>
      <c r="D51" s="216" t="s">
        <v>146</v>
      </c>
      <c r="E51" s="217" t="s">
        <v>43</v>
      </c>
      <c r="F51" s="218" t="s">
        <v>95</v>
      </c>
      <c r="G51" s="219">
        <f t="shared" si="7"/>
        <v>57.5</v>
      </c>
      <c r="H51" s="220">
        <v>69.0</v>
      </c>
      <c r="I51" s="221">
        <f t="shared" si="8"/>
        <v>65.55</v>
      </c>
      <c r="J51" s="147">
        <f t="shared" si="9"/>
        <v>57.5</v>
      </c>
      <c r="K51" s="118"/>
      <c r="L51" s="118"/>
      <c r="M51" s="97"/>
      <c r="N51" s="98"/>
      <c r="O51" s="98"/>
      <c r="P51" s="98"/>
      <c r="Q51" s="98"/>
      <c r="R51" s="98"/>
      <c r="S51" s="98"/>
      <c r="T51" s="98"/>
      <c r="U51" s="98"/>
      <c r="V51" s="98"/>
      <c r="W51" s="98"/>
      <c r="X51" s="98"/>
      <c r="Y51" s="98"/>
      <c r="Z51" s="98"/>
      <c r="AA51" s="98"/>
      <c r="AB51" s="98"/>
      <c r="AC51" s="98"/>
      <c r="AD51" s="98"/>
      <c r="AE51" s="98"/>
      <c r="AF51" s="98"/>
      <c r="AG51" s="98"/>
      <c r="AH51" s="98"/>
      <c r="AI51" s="98"/>
    </row>
    <row r="52" ht="18.0" customHeight="1">
      <c r="A52" s="148"/>
      <c r="B52" s="149"/>
      <c r="C52" s="150"/>
      <c r="D52" s="188" t="s">
        <v>96</v>
      </c>
      <c r="E52" s="152" t="s">
        <v>43</v>
      </c>
      <c r="F52" s="153" t="s">
        <v>95</v>
      </c>
      <c r="G52" s="154">
        <f t="shared" si="7"/>
        <v>139.5833333</v>
      </c>
      <c r="H52" s="155">
        <v>167.5</v>
      </c>
      <c r="I52" s="156">
        <f t="shared" si="8"/>
        <v>159.125</v>
      </c>
      <c r="J52" s="147">
        <f t="shared" si="9"/>
        <v>139.5833333</v>
      </c>
      <c r="K52" s="118"/>
      <c r="L52" s="118"/>
      <c r="M52" s="97"/>
      <c r="N52" s="98"/>
      <c r="O52" s="98"/>
      <c r="P52" s="98"/>
      <c r="Q52" s="98"/>
      <c r="R52" s="98"/>
      <c r="S52" s="98"/>
      <c r="T52" s="98"/>
      <c r="U52" s="98"/>
      <c r="V52" s="98"/>
      <c r="W52" s="98"/>
      <c r="X52" s="98"/>
      <c r="Y52" s="98"/>
      <c r="Z52" s="98"/>
      <c r="AA52" s="98"/>
      <c r="AB52" s="98"/>
      <c r="AC52" s="98"/>
      <c r="AD52" s="98"/>
      <c r="AE52" s="98"/>
      <c r="AF52" s="98"/>
      <c r="AG52" s="98"/>
      <c r="AH52" s="98"/>
      <c r="AI52" s="98"/>
    </row>
    <row r="53" ht="24.75" customHeight="1">
      <c r="A53" s="161"/>
      <c r="B53" s="120" t="s">
        <v>147</v>
      </c>
      <c r="C53" s="121" t="s">
        <v>148</v>
      </c>
      <c r="D53" s="122" t="s">
        <v>90</v>
      </c>
      <c r="E53" s="123" t="s">
        <v>43</v>
      </c>
      <c r="F53" s="157" t="s">
        <v>91</v>
      </c>
      <c r="G53" s="125">
        <f t="shared" si="7"/>
        <v>65.5</v>
      </c>
      <c r="H53" s="126">
        <v>78.6</v>
      </c>
      <c r="I53" s="127">
        <f t="shared" si="8"/>
        <v>74.67</v>
      </c>
      <c r="J53" s="128">
        <f t="shared" si="9"/>
        <v>65.5</v>
      </c>
      <c r="K53" s="118"/>
      <c r="L53" s="118"/>
      <c r="M53" s="97"/>
      <c r="N53" s="98"/>
      <c r="O53" s="98"/>
      <c r="P53" s="98"/>
      <c r="Q53" s="98"/>
      <c r="R53" s="98"/>
      <c r="S53" s="98"/>
      <c r="T53" s="98"/>
      <c r="U53" s="98"/>
      <c r="V53" s="98"/>
      <c r="W53" s="98"/>
      <c r="X53" s="98"/>
      <c r="Y53" s="98"/>
      <c r="Z53" s="98"/>
      <c r="AA53" s="98"/>
      <c r="AB53" s="98"/>
      <c r="AC53" s="98"/>
      <c r="AD53" s="98"/>
      <c r="AE53" s="98"/>
      <c r="AF53" s="98"/>
      <c r="AG53" s="98"/>
      <c r="AH53" s="98"/>
      <c r="AI53" s="98"/>
    </row>
    <row r="54" ht="24.75" customHeight="1">
      <c r="A54" s="148"/>
      <c r="B54" s="149"/>
      <c r="C54" s="150" t="s">
        <v>149</v>
      </c>
      <c r="D54" s="222"/>
      <c r="E54" s="223"/>
      <c r="F54" s="224"/>
      <c r="G54" s="225"/>
      <c r="H54" s="226"/>
      <c r="I54" s="227"/>
      <c r="J54" s="128"/>
      <c r="K54" s="118"/>
      <c r="L54" s="118"/>
      <c r="M54" s="97"/>
      <c r="N54" s="98"/>
      <c r="O54" s="98"/>
      <c r="P54" s="98"/>
      <c r="Q54" s="98"/>
      <c r="R54" s="98"/>
      <c r="S54" s="98"/>
      <c r="T54" s="98"/>
      <c r="U54" s="98"/>
      <c r="V54" s="98"/>
      <c r="W54" s="98"/>
      <c r="X54" s="98"/>
      <c r="Y54" s="98"/>
      <c r="Z54" s="98"/>
      <c r="AA54" s="98"/>
      <c r="AB54" s="98"/>
      <c r="AC54" s="98"/>
      <c r="AD54" s="98"/>
      <c r="AE54" s="98"/>
      <c r="AF54" s="98"/>
      <c r="AG54" s="98"/>
      <c r="AH54" s="98"/>
      <c r="AI54" s="98"/>
    </row>
    <row r="55" ht="24.75" customHeight="1">
      <c r="A55" s="161"/>
      <c r="B55" s="120" t="s">
        <v>150</v>
      </c>
      <c r="C55" s="121" t="s">
        <v>151</v>
      </c>
      <c r="D55" s="122" t="s">
        <v>90</v>
      </c>
      <c r="E55" s="123" t="s">
        <v>43</v>
      </c>
      <c r="F55" s="157" t="s">
        <v>91</v>
      </c>
      <c r="G55" s="125">
        <f>H55/1.2</f>
        <v>82</v>
      </c>
      <c r="H55" s="126">
        <v>98.4</v>
      </c>
      <c r="I55" s="127">
        <f>H55*(1-$I$5)</f>
        <v>93.48</v>
      </c>
      <c r="J55" s="128">
        <f>H55/1.2</f>
        <v>82</v>
      </c>
      <c r="K55" s="118"/>
      <c r="L55" s="118"/>
      <c r="M55" s="97"/>
      <c r="N55" s="98"/>
      <c r="O55" s="98"/>
      <c r="P55" s="98"/>
      <c r="Q55" s="98"/>
      <c r="R55" s="98"/>
      <c r="S55" s="98"/>
      <c r="T55" s="98"/>
      <c r="U55" s="98"/>
      <c r="V55" s="98"/>
      <c r="W55" s="98"/>
      <c r="X55" s="98"/>
      <c r="Y55" s="98"/>
      <c r="Z55" s="98"/>
      <c r="AA55" s="98"/>
      <c r="AB55" s="98"/>
      <c r="AC55" s="98"/>
      <c r="AD55" s="98"/>
      <c r="AE55" s="98"/>
      <c r="AF55" s="98"/>
      <c r="AG55" s="98"/>
      <c r="AH55" s="98"/>
      <c r="AI55" s="98"/>
    </row>
    <row r="56" ht="24.75" customHeight="1">
      <c r="A56" s="148"/>
      <c r="B56" s="149"/>
      <c r="C56" s="150" t="s">
        <v>152</v>
      </c>
      <c r="D56" s="222"/>
      <c r="E56" s="223"/>
      <c r="F56" s="224"/>
      <c r="G56" s="225"/>
      <c r="H56" s="226"/>
      <c r="I56" s="227"/>
      <c r="J56" s="128"/>
      <c r="K56" s="118"/>
      <c r="L56" s="118"/>
      <c r="M56" s="97"/>
      <c r="N56" s="98"/>
      <c r="O56" s="98"/>
      <c r="P56" s="98"/>
      <c r="Q56" s="98"/>
      <c r="R56" s="98"/>
      <c r="S56" s="98"/>
      <c r="T56" s="98"/>
      <c r="U56" s="98"/>
      <c r="V56" s="98"/>
      <c r="W56" s="98"/>
      <c r="X56" s="98"/>
      <c r="Y56" s="98"/>
      <c r="Z56" s="98"/>
      <c r="AA56" s="98"/>
      <c r="AB56" s="98"/>
      <c r="AC56" s="98"/>
      <c r="AD56" s="98"/>
      <c r="AE56" s="98"/>
      <c r="AF56" s="98"/>
      <c r="AG56" s="98"/>
      <c r="AH56" s="98"/>
      <c r="AI56" s="98"/>
    </row>
    <row r="57" ht="24.75" customHeight="1">
      <c r="A57" s="161"/>
      <c r="B57" s="120" t="s">
        <v>153</v>
      </c>
      <c r="C57" s="121" t="s">
        <v>154</v>
      </c>
      <c r="D57" s="122" t="s">
        <v>90</v>
      </c>
      <c r="E57" s="123" t="s">
        <v>43</v>
      </c>
      <c r="F57" s="157" t="s">
        <v>91</v>
      </c>
      <c r="G57" s="125">
        <f>H57/1.2</f>
        <v>71.5</v>
      </c>
      <c r="H57" s="126">
        <v>85.8</v>
      </c>
      <c r="I57" s="127">
        <f>H57*(1-$I$5)</f>
        <v>81.51</v>
      </c>
      <c r="J57" s="128">
        <f>H57/1.2</f>
        <v>71.5</v>
      </c>
      <c r="K57" s="118"/>
      <c r="L57" s="118"/>
      <c r="M57" s="97"/>
      <c r="N57" s="98"/>
      <c r="O57" s="98"/>
      <c r="P57" s="98"/>
      <c r="Q57" s="98"/>
      <c r="R57" s="98"/>
      <c r="S57" s="98"/>
      <c r="T57" s="98"/>
      <c r="U57" s="98"/>
      <c r="V57" s="98"/>
      <c r="W57" s="98"/>
      <c r="X57" s="98"/>
      <c r="Y57" s="98"/>
      <c r="Z57" s="98"/>
      <c r="AA57" s="98"/>
      <c r="AB57" s="98"/>
      <c r="AC57" s="98"/>
      <c r="AD57" s="98"/>
      <c r="AE57" s="98"/>
      <c r="AF57" s="98"/>
      <c r="AG57" s="98"/>
      <c r="AH57" s="98"/>
      <c r="AI57" s="98"/>
    </row>
    <row r="58" ht="24.75" customHeight="1">
      <c r="A58" s="148"/>
      <c r="B58" s="149"/>
      <c r="C58" s="150" t="s">
        <v>155</v>
      </c>
      <c r="D58" s="222"/>
      <c r="E58" s="223"/>
      <c r="F58" s="224"/>
      <c r="G58" s="225"/>
      <c r="H58" s="226"/>
      <c r="I58" s="227"/>
      <c r="J58" s="128"/>
      <c r="K58" s="118"/>
      <c r="L58" s="118"/>
      <c r="M58" s="97"/>
      <c r="N58" s="98"/>
      <c r="O58" s="98"/>
      <c r="P58" s="98"/>
      <c r="Q58" s="98"/>
      <c r="R58" s="98"/>
      <c r="S58" s="98"/>
      <c r="T58" s="98"/>
      <c r="U58" s="98"/>
      <c r="V58" s="98"/>
      <c r="W58" s="98"/>
      <c r="X58" s="98"/>
      <c r="Y58" s="98"/>
      <c r="Z58" s="98"/>
      <c r="AA58" s="98"/>
      <c r="AB58" s="98"/>
      <c r="AC58" s="98"/>
      <c r="AD58" s="98"/>
      <c r="AE58" s="98"/>
      <c r="AF58" s="98"/>
      <c r="AG58" s="98"/>
      <c r="AH58" s="98"/>
      <c r="AI58" s="98"/>
    </row>
    <row r="59" ht="24.75" customHeight="1">
      <c r="A59" s="161"/>
      <c r="B59" s="120" t="s">
        <v>156</v>
      </c>
      <c r="C59" s="121" t="s">
        <v>157</v>
      </c>
      <c r="D59" s="122" t="s">
        <v>90</v>
      </c>
      <c r="E59" s="123" t="s">
        <v>43</v>
      </c>
      <c r="F59" s="178" t="s">
        <v>95</v>
      </c>
      <c r="G59" s="125">
        <f>H59/1.2</f>
        <v>81</v>
      </c>
      <c r="H59" s="126">
        <v>97.2</v>
      </c>
      <c r="I59" s="127">
        <f>H59*(1-$I$5)</f>
        <v>92.34</v>
      </c>
      <c r="J59" s="128">
        <f>H59/1.2</f>
        <v>81</v>
      </c>
      <c r="K59" s="228"/>
      <c r="L59" s="118"/>
      <c r="M59" s="97"/>
      <c r="N59" s="98"/>
      <c r="O59" s="98"/>
      <c r="P59" s="98"/>
      <c r="Q59" s="98"/>
      <c r="R59" s="98"/>
      <c r="S59" s="98"/>
      <c r="T59" s="98"/>
      <c r="U59" s="98"/>
      <c r="V59" s="98"/>
      <c r="W59" s="98"/>
      <c r="X59" s="98"/>
      <c r="Y59" s="98"/>
      <c r="Z59" s="98"/>
      <c r="AA59" s="98"/>
      <c r="AB59" s="98"/>
      <c r="AC59" s="98"/>
      <c r="AD59" s="98"/>
      <c r="AE59" s="98"/>
      <c r="AF59" s="98"/>
      <c r="AG59" s="98"/>
      <c r="AH59" s="98"/>
      <c r="AI59" s="98"/>
    </row>
    <row r="60" ht="24.75" customHeight="1">
      <c r="A60" s="148"/>
      <c r="B60" s="149"/>
      <c r="C60" s="150" t="s">
        <v>158</v>
      </c>
      <c r="D60" s="222"/>
      <c r="E60" s="223"/>
      <c r="F60" s="229"/>
      <c r="G60" s="225"/>
      <c r="H60" s="226"/>
      <c r="I60" s="227"/>
      <c r="J60" s="128"/>
      <c r="K60" s="228"/>
      <c r="L60" s="118"/>
      <c r="M60" s="97"/>
      <c r="N60" s="98"/>
      <c r="O60" s="98"/>
      <c r="P60" s="98"/>
      <c r="Q60" s="98"/>
      <c r="R60" s="98"/>
      <c r="S60" s="98"/>
      <c r="T60" s="98"/>
      <c r="U60" s="98"/>
      <c r="V60" s="98"/>
      <c r="W60" s="98"/>
      <c r="X60" s="98"/>
      <c r="Y60" s="98"/>
      <c r="Z60" s="98"/>
      <c r="AA60" s="98"/>
      <c r="AB60" s="98"/>
      <c r="AC60" s="98"/>
      <c r="AD60" s="98"/>
      <c r="AE60" s="98"/>
      <c r="AF60" s="98"/>
      <c r="AG60" s="98"/>
      <c r="AH60" s="98"/>
      <c r="AI60" s="98"/>
    </row>
    <row r="61" ht="24.75" customHeight="1">
      <c r="A61" s="161"/>
      <c r="B61" s="120" t="s">
        <v>159</v>
      </c>
      <c r="C61" s="121" t="s">
        <v>160</v>
      </c>
      <c r="D61" s="122" t="s">
        <v>90</v>
      </c>
      <c r="E61" s="123" t="s">
        <v>43</v>
      </c>
      <c r="F61" s="178" t="s">
        <v>95</v>
      </c>
      <c r="G61" s="125">
        <f>H61/1.2</f>
        <v>87</v>
      </c>
      <c r="H61" s="126">
        <v>104.4</v>
      </c>
      <c r="I61" s="127">
        <f>H61*(1-$I$5)</f>
        <v>99.18</v>
      </c>
      <c r="J61" s="128">
        <f>H61/1.2</f>
        <v>87</v>
      </c>
      <c r="K61" s="230"/>
      <c r="L61" s="118"/>
      <c r="M61" s="97"/>
      <c r="N61" s="98"/>
      <c r="O61" s="98"/>
      <c r="P61" s="98"/>
      <c r="Q61" s="98"/>
      <c r="R61" s="98"/>
      <c r="S61" s="98"/>
      <c r="T61" s="98"/>
      <c r="U61" s="98"/>
      <c r="V61" s="98"/>
      <c r="W61" s="98"/>
      <c r="X61" s="98"/>
      <c r="Y61" s="98"/>
      <c r="Z61" s="98"/>
      <c r="AA61" s="98"/>
      <c r="AB61" s="98"/>
      <c r="AC61" s="98"/>
      <c r="AD61" s="98"/>
      <c r="AE61" s="98"/>
      <c r="AF61" s="98"/>
      <c r="AG61" s="98"/>
      <c r="AH61" s="98"/>
      <c r="AI61" s="98"/>
    </row>
    <row r="62" ht="24.75" customHeight="1">
      <c r="A62" s="148"/>
      <c r="B62" s="149"/>
      <c r="C62" s="150" t="s">
        <v>161</v>
      </c>
      <c r="D62" s="222"/>
      <c r="E62" s="223"/>
      <c r="F62" s="229"/>
      <c r="G62" s="225"/>
      <c r="H62" s="226"/>
      <c r="I62" s="227"/>
      <c r="J62" s="128"/>
      <c r="K62" s="230"/>
      <c r="L62" s="118"/>
      <c r="M62" s="97"/>
      <c r="N62" s="98"/>
      <c r="O62" s="98"/>
      <c r="P62" s="98"/>
      <c r="Q62" s="98"/>
      <c r="R62" s="98"/>
      <c r="S62" s="98"/>
      <c r="T62" s="98"/>
      <c r="U62" s="98"/>
      <c r="V62" s="98"/>
      <c r="W62" s="98"/>
      <c r="X62" s="98"/>
      <c r="Y62" s="98"/>
      <c r="Z62" s="98"/>
      <c r="AA62" s="98"/>
      <c r="AB62" s="98"/>
      <c r="AC62" s="98"/>
      <c r="AD62" s="98"/>
      <c r="AE62" s="98"/>
      <c r="AF62" s="98"/>
      <c r="AG62" s="98"/>
      <c r="AH62" s="98"/>
      <c r="AI62" s="98"/>
    </row>
    <row r="63" ht="24.75" customHeight="1">
      <c r="A63" s="161"/>
      <c r="B63" s="120" t="s">
        <v>162</v>
      </c>
      <c r="C63" s="121" t="s">
        <v>163</v>
      </c>
      <c r="D63" s="122" t="s">
        <v>90</v>
      </c>
      <c r="E63" s="123" t="s">
        <v>43</v>
      </c>
      <c r="F63" s="157" t="s">
        <v>91</v>
      </c>
      <c r="G63" s="125">
        <f t="shared" ref="G63:G64" si="10">H63/1.2</f>
        <v>18.25</v>
      </c>
      <c r="H63" s="126">
        <v>21.9</v>
      </c>
      <c r="I63" s="127">
        <f t="shared" ref="I63:I64" si="11">H63*(1-$I$5)</f>
        <v>20.805</v>
      </c>
      <c r="J63" s="128">
        <f t="shared" ref="J63:J64" si="12">H63/1.2</f>
        <v>18.25</v>
      </c>
      <c r="K63" s="118"/>
      <c r="L63" s="118"/>
      <c r="M63" s="97"/>
      <c r="N63" s="98"/>
      <c r="O63" s="98"/>
      <c r="P63" s="98"/>
      <c r="Q63" s="98"/>
      <c r="R63" s="98"/>
      <c r="S63" s="98"/>
      <c r="T63" s="98"/>
      <c r="U63" s="98"/>
      <c r="V63" s="98"/>
      <c r="W63" s="98"/>
      <c r="X63" s="98"/>
      <c r="Y63" s="98"/>
      <c r="Z63" s="98"/>
      <c r="AA63" s="98"/>
      <c r="AB63" s="98"/>
      <c r="AC63" s="98"/>
      <c r="AD63" s="98"/>
      <c r="AE63" s="98"/>
      <c r="AF63" s="98"/>
      <c r="AG63" s="98"/>
      <c r="AH63" s="98"/>
      <c r="AI63" s="98"/>
    </row>
    <row r="64" ht="24.75" customHeight="1">
      <c r="A64" s="148"/>
      <c r="B64" s="149"/>
      <c r="C64" s="150" t="s">
        <v>164</v>
      </c>
      <c r="D64" s="231" t="s">
        <v>94</v>
      </c>
      <c r="E64" s="232" t="s">
        <v>43</v>
      </c>
      <c r="F64" s="233" t="s">
        <v>95</v>
      </c>
      <c r="G64" s="234">
        <f t="shared" si="10"/>
        <v>37.5</v>
      </c>
      <c r="H64" s="235">
        <v>45.0</v>
      </c>
      <c r="I64" s="236">
        <f t="shared" si="11"/>
        <v>42.75</v>
      </c>
      <c r="J64" s="147">
        <f t="shared" si="12"/>
        <v>37.5</v>
      </c>
      <c r="K64" s="118"/>
      <c r="L64" s="118"/>
      <c r="M64" s="97"/>
      <c r="N64" s="98"/>
      <c r="O64" s="98"/>
      <c r="P64" s="98"/>
      <c r="Q64" s="98"/>
      <c r="R64" s="98"/>
      <c r="S64" s="98"/>
      <c r="T64" s="98"/>
      <c r="U64" s="98"/>
      <c r="V64" s="98"/>
      <c r="W64" s="98"/>
      <c r="X64" s="98"/>
      <c r="Y64" s="98"/>
      <c r="Z64" s="98"/>
      <c r="AA64" s="98"/>
      <c r="AB64" s="98"/>
      <c r="AC64" s="98"/>
      <c r="AD64" s="98"/>
      <c r="AE64" s="98"/>
      <c r="AF64" s="98"/>
      <c r="AG64" s="98"/>
      <c r="AH64" s="98"/>
      <c r="AI64" s="98"/>
    </row>
    <row r="65" ht="15.0" customHeight="1">
      <c r="A65" s="237" t="s">
        <v>165</v>
      </c>
      <c r="B65" s="56"/>
      <c r="C65" s="56"/>
      <c r="D65" s="56"/>
      <c r="E65" s="56"/>
      <c r="F65" s="56"/>
      <c r="G65" s="56"/>
      <c r="H65" s="56"/>
      <c r="I65" s="56"/>
      <c r="J65" s="238"/>
      <c r="K65" s="118"/>
      <c r="L65" s="118"/>
      <c r="M65" s="97"/>
      <c r="N65" s="98"/>
      <c r="O65" s="98"/>
      <c r="P65" s="98"/>
      <c r="Q65" s="98"/>
      <c r="R65" s="98"/>
      <c r="S65" s="98"/>
      <c r="T65" s="98"/>
      <c r="U65" s="98"/>
      <c r="V65" s="98"/>
      <c r="W65" s="98"/>
      <c r="X65" s="98"/>
      <c r="Y65" s="98"/>
      <c r="Z65" s="98"/>
      <c r="AA65" s="98"/>
      <c r="AB65" s="98"/>
      <c r="AC65" s="98"/>
      <c r="AD65" s="98"/>
      <c r="AE65" s="98"/>
      <c r="AF65" s="98"/>
      <c r="AG65" s="98"/>
      <c r="AH65" s="98"/>
      <c r="AI65" s="98"/>
    </row>
    <row r="66" ht="15.0" customHeight="1">
      <c r="A66" s="239" t="s">
        <v>166</v>
      </c>
      <c r="B66" s="240"/>
      <c r="C66" s="240"/>
      <c r="D66" s="240"/>
      <c r="E66" s="240"/>
      <c r="F66" s="240"/>
      <c r="G66" s="240"/>
      <c r="H66" s="240"/>
      <c r="I66" s="240"/>
      <c r="J66" s="238"/>
      <c r="K66" s="118"/>
      <c r="L66" s="118"/>
      <c r="M66" s="97"/>
      <c r="N66" s="98"/>
      <c r="O66" s="98"/>
      <c r="P66" s="98"/>
      <c r="Q66" s="98"/>
      <c r="R66" s="98"/>
      <c r="S66" s="98"/>
      <c r="T66" s="98"/>
      <c r="U66" s="98"/>
      <c r="V66" s="98"/>
      <c r="W66" s="98"/>
      <c r="X66" s="98"/>
      <c r="Y66" s="98"/>
      <c r="Z66" s="98"/>
      <c r="AA66" s="98"/>
      <c r="AB66" s="98"/>
      <c r="AC66" s="98"/>
      <c r="AD66" s="98"/>
      <c r="AE66" s="98"/>
      <c r="AF66" s="98"/>
      <c r="AG66" s="98"/>
      <c r="AH66" s="98"/>
      <c r="AI66" s="98"/>
    </row>
    <row r="67" ht="19.5" customHeight="1">
      <c r="A67" s="241" t="s">
        <v>167</v>
      </c>
      <c r="B67" s="117"/>
      <c r="C67" s="117"/>
      <c r="D67" s="117"/>
      <c r="E67" s="117"/>
      <c r="F67" s="117"/>
      <c r="G67" s="117"/>
      <c r="H67" s="117"/>
      <c r="I67" s="117"/>
      <c r="J67" s="238"/>
      <c r="K67" s="118"/>
      <c r="L67" s="118"/>
      <c r="M67" s="97"/>
      <c r="N67" s="98"/>
      <c r="O67" s="98"/>
      <c r="P67" s="98"/>
      <c r="Q67" s="98"/>
      <c r="R67" s="98"/>
      <c r="S67" s="98"/>
      <c r="T67" s="98"/>
      <c r="U67" s="98"/>
      <c r="V67" s="98"/>
      <c r="W67" s="98"/>
      <c r="X67" s="98"/>
      <c r="Y67" s="98"/>
      <c r="Z67" s="98"/>
      <c r="AA67" s="98"/>
      <c r="AB67" s="98"/>
      <c r="AC67" s="98"/>
      <c r="AD67" s="98"/>
      <c r="AE67" s="98"/>
      <c r="AF67" s="98"/>
      <c r="AG67" s="98"/>
      <c r="AH67" s="98"/>
      <c r="AI67" s="98"/>
    </row>
    <row r="68" ht="19.5" customHeight="1">
      <c r="A68" s="242"/>
      <c r="B68" s="120" t="s">
        <v>168</v>
      </c>
      <c r="C68" s="174" t="s">
        <v>169</v>
      </c>
      <c r="D68" s="189" t="s">
        <v>170</v>
      </c>
      <c r="E68" s="190" t="s">
        <v>43</v>
      </c>
      <c r="F68" s="191" t="s">
        <v>91</v>
      </c>
      <c r="G68" s="125">
        <f>H68/1.2</f>
        <v>16.5</v>
      </c>
      <c r="H68" s="193">
        <v>19.8</v>
      </c>
      <c r="I68" s="194">
        <f>H68*(1-$I$5)</f>
        <v>18.81</v>
      </c>
      <c r="J68" s="128">
        <f>H68/1.2</f>
        <v>16.5</v>
      </c>
      <c r="K68" s="118"/>
      <c r="L68" s="118"/>
      <c r="M68" s="97"/>
      <c r="N68" s="98"/>
      <c r="O68" s="98"/>
      <c r="P68" s="98"/>
      <c r="Q68" s="98"/>
      <c r="R68" s="98"/>
      <c r="S68" s="98"/>
      <c r="T68" s="98"/>
      <c r="U68" s="98"/>
      <c r="V68" s="98"/>
      <c r="W68" s="98"/>
      <c r="X68" s="98"/>
      <c r="Y68" s="98"/>
      <c r="Z68" s="98"/>
      <c r="AA68" s="98"/>
      <c r="AB68" s="98"/>
      <c r="AC68" s="98"/>
      <c r="AD68" s="98"/>
      <c r="AE68" s="98"/>
      <c r="AF68" s="98"/>
      <c r="AG68" s="98"/>
      <c r="AH68" s="98"/>
      <c r="AI68" s="98"/>
    </row>
    <row r="69" ht="24.75" customHeight="1">
      <c r="A69" s="242"/>
      <c r="B69" s="149"/>
      <c r="C69" s="150" t="s">
        <v>171</v>
      </c>
      <c r="D69" s="195"/>
      <c r="E69" s="196"/>
      <c r="F69" s="197"/>
      <c r="G69" s="225"/>
      <c r="H69" s="199"/>
      <c r="I69" s="200"/>
      <c r="J69" s="128"/>
      <c r="K69" s="118"/>
      <c r="L69" s="118"/>
      <c r="M69" s="97"/>
      <c r="N69" s="98"/>
      <c r="O69" s="98"/>
      <c r="P69" s="98"/>
      <c r="Q69" s="98"/>
      <c r="R69" s="98"/>
      <c r="S69" s="98"/>
      <c r="T69" s="98"/>
      <c r="U69" s="98"/>
      <c r="V69" s="98"/>
      <c r="W69" s="98"/>
      <c r="X69" s="98"/>
      <c r="Y69" s="98"/>
      <c r="Z69" s="98"/>
      <c r="AA69" s="98"/>
      <c r="AB69" s="98"/>
      <c r="AC69" s="98"/>
      <c r="AD69" s="98"/>
      <c r="AE69" s="98"/>
      <c r="AF69" s="98"/>
      <c r="AG69" s="98"/>
      <c r="AH69" s="98"/>
      <c r="AI69" s="98"/>
    </row>
    <row r="70" ht="19.5" customHeight="1">
      <c r="A70" s="242"/>
      <c r="B70" s="120" t="s">
        <v>172</v>
      </c>
      <c r="C70" s="174" t="s">
        <v>173</v>
      </c>
      <c r="D70" s="189" t="s">
        <v>170</v>
      </c>
      <c r="E70" s="190" t="s">
        <v>43</v>
      </c>
      <c r="F70" s="191" t="s">
        <v>91</v>
      </c>
      <c r="G70" s="192">
        <f>H70/1.2</f>
        <v>17.25</v>
      </c>
      <c r="H70" s="193">
        <v>20.7</v>
      </c>
      <c r="I70" s="194">
        <f>H70*(1-$I$5)</f>
        <v>19.665</v>
      </c>
      <c r="J70" s="128">
        <f>H70/1.2</f>
        <v>17.25</v>
      </c>
      <c r="K70" s="118"/>
      <c r="L70" s="118"/>
      <c r="M70" s="97"/>
      <c r="N70" s="98"/>
      <c r="O70" s="98"/>
      <c r="P70" s="98"/>
      <c r="Q70" s="98"/>
      <c r="R70" s="98"/>
      <c r="S70" s="98"/>
      <c r="T70" s="98"/>
      <c r="U70" s="98"/>
      <c r="V70" s="98"/>
      <c r="W70" s="98"/>
      <c r="X70" s="98"/>
      <c r="Y70" s="98"/>
      <c r="Z70" s="98"/>
      <c r="AA70" s="98"/>
      <c r="AB70" s="98"/>
      <c r="AC70" s="98"/>
      <c r="AD70" s="98"/>
      <c r="AE70" s="98"/>
      <c r="AF70" s="98"/>
      <c r="AG70" s="98"/>
      <c r="AH70" s="98"/>
      <c r="AI70" s="98"/>
    </row>
    <row r="71" ht="24.75" customHeight="1">
      <c r="A71" s="242"/>
      <c r="B71" s="149"/>
      <c r="C71" s="150" t="s">
        <v>174</v>
      </c>
      <c r="D71" s="195"/>
      <c r="E71" s="196"/>
      <c r="F71" s="197"/>
      <c r="G71" s="198"/>
      <c r="H71" s="199"/>
      <c r="I71" s="200"/>
      <c r="J71" s="128"/>
      <c r="K71" s="118"/>
      <c r="L71" s="118"/>
      <c r="M71" s="97"/>
      <c r="N71" s="98"/>
      <c r="O71" s="98"/>
      <c r="P71" s="98"/>
      <c r="Q71" s="98"/>
      <c r="R71" s="98"/>
      <c r="S71" s="98"/>
      <c r="T71" s="98"/>
      <c r="U71" s="98"/>
      <c r="V71" s="98"/>
      <c r="W71" s="98"/>
      <c r="X71" s="98"/>
      <c r="Y71" s="98"/>
      <c r="Z71" s="98"/>
      <c r="AA71" s="98"/>
      <c r="AB71" s="98"/>
      <c r="AC71" s="98"/>
      <c r="AD71" s="98"/>
      <c r="AE71" s="98"/>
      <c r="AF71" s="98"/>
      <c r="AG71" s="98"/>
      <c r="AH71" s="98"/>
      <c r="AI71" s="98"/>
    </row>
    <row r="72" ht="19.5" customHeight="1">
      <c r="A72" s="242"/>
      <c r="B72" s="120" t="s">
        <v>175</v>
      </c>
      <c r="C72" s="174" t="s">
        <v>176</v>
      </c>
      <c r="D72" s="189" t="s">
        <v>170</v>
      </c>
      <c r="E72" s="190" t="s">
        <v>43</v>
      </c>
      <c r="F72" s="191" t="s">
        <v>91</v>
      </c>
      <c r="G72" s="192">
        <f>H72/1.2</f>
        <v>20</v>
      </c>
      <c r="H72" s="193">
        <v>24.0</v>
      </c>
      <c r="I72" s="194">
        <f>H72*(1-$I$5)</f>
        <v>22.8</v>
      </c>
      <c r="J72" s="128">
        <f>H72/1.2</f>
        <v>20</v>
      </c>
      <c r="K72" s="118"/>
      <c r="L72" s="118"/>
      <c r="M72" s="97"/>
      <c r="N72" s="98"/>
      <c r="O72" s="98"/>
      <c r="P72" s="98"/>
      <c r="Q72" s="98"/>
      <c r="R72" s="98"/>
      <c r="S72" s="98"/>
      <c r="T72" s="98"/>
      <c r="U72" s="98"/>
      <c r="V72" s="98"/>
      <c r="W72" s="98"/>
      <c r="X72" s="98"/>
      <c r="Y72" s="98"/>
      <c r="Z72" s="98"/>
      <c r="AA72" s="98"/>
      <c r="AB72" s="98"/>
      <c r="AC72" s="98"/>
      <c r="AD72" s="98"/>
      <c r="AE72" s="98"/>
      <c r="AF72" s="98"/>
      <c r="AG72" s="98"/>
      <c r="AH72" s="98"/>
      <c r="AI72" s="98"/>
    </row>
    <row r="73" ht="24.75" customHeight="1">
      <c r="A73" s="242"/>
      <c r="B73" s="149"/>
      <c r="C73" s="150" t="s">
        <v>177</v>
      </c>
      <c r="D73" s="195"/>
      <c r="E73" s="196"/>
      <c r="F73" s="197"/>
      <c r="G73" s="198"/>
      <c r="H73" s="199"/>
      <c r="I73" s="200"/>
      <c r="J73" s="128"/>
      <c r="K73" s="118"/>
      <c r="L73" s="118"/>
      <c r="M73" s="97"/>
      <c r="N73" s="98"/>
      <c r="O73" s="98"/>
      <c r="P73" s="98"/>
      <c r="Q73" s="98"/>
      <c r="R73" s="98"/>
      <c r="S73" s="98"/>
      <c r="T73" s="98"/>
      <c r="U73" s="98"/>
      <c r="V73" s="98"/>
      <c r="W73" s="98"/>
      <c r="X73" s="98"/>
      <c r="Y73" s="98"/>
      <c r="Z73" s="98"/>
      <c r="AA73" s="98"/>
      <c r="AB73" s="98"/>
      <c r="AC73" s="98"/>
      <c r="AD73" s="98"/>
      <c r="AE73" s="98"/>
      <c r="AF73" s="98"/>
      <c r="AG73" s="98"/>
      <c r="AH73" s="98"/>
      <c r="AI73" s="98"/>
    </row>
    <row r="74" ht="19.5" customHeight="1">
      <c r="A74" s="242"/>
      <c r="B74" s="131" t="s">
        <v>178</v>
      </c>
      <c r="C74" s="209" t="s">
        <v>179</v>
      </c>
      <c r="D74" s="243" t="s">
        <v>170</v>
      </c>
      <c r="E74" s="244" t="s">
        <v>43</v>
      </c>
      <c r="F74" s="245" t="s">
        <v>91</v>
      </c>
      <c r="G74" s="192">
        <f>H74/1.2</f>
        <v>24.85</v>
      </c>
      <c r="H74" s="246">
        <v>29.82</v>
      </c>
      <c r="I74" s="247">
        <f>H74*(1-$I$5)</f>
        <v>28.329</v>
      </c>
      <c r="J74" s="128">
        <f>H74/1.2</f>
        <v>24.85</v>
      </c>
      <c r="K74" s="118"/>
      <c r="L74" s="118"/>
      <c r="M74" s="97"/>
      <c r="N74" s="98"/>
      <c r="O74" s="98"/>
      <c r="P74" s="98"/>
      <c r="Q74" s="98"/>
      <c r="R74" s="98"/>
      <c r="S74" s="98"/>
      <c r="T74" s="98"/>
      <c r="U74" s="98"/>
      <c r="V74" s="98"/>
      <c r="W74" s="98"/>
      <c r="X74" s="98"/>
      <c r="Y74" s="98"/>
      <c r="Z74" s="98"/>
      <c r="AA74" s="98"/>
      <c r="AB74" s="98"/>
      <c r="AC74" s="98"/>
      <c r="AD74" s="98"/>
      <c r="AE74" s="98"/>
      <c r="AF74" s="98"/>
      <c r="AG74" s="98"/>
      <c r="AH74" s="98"/>
      <c r="AI74" s="98"/>
    </row>
    <row r="75" ht="24.75" customHeight="1">
      <c r="A75" s="248"/>
      <c r="B75" s="149"/>
      <c r="C75" s="150" t="s">
        <v>180</v>
      </c>
      <c r="D75" s="195"/>
      <c r="E75" s="196"/>
      <c r="F75" s="197"/>
      <c r="G75" s="198"/>
      <c r="H75" s="199"/>
      <c r="I75" s="200"/>
      <c r="J75" s="128"/>
      <c r="K75" s="118"/>
      <c r="L75" s="118"/>
      <c r="M75" s="97"/>
      <c r="N75" s="98"/>
      <c r="O75" s="98"/>
      <c r="P75" s="98"/>
      <c r="Q75" s="98"/>
      <c r="R75" s="98"/>
      <c r="S75" s="98"/>
      <c r="T75" s="98"/>
      <c r="U75" s="98"/>
      <c r="V75" s="98"/>
      <c r="W75" s="98"/>
      <c r="X75" s="98"/>
      <c r="Y75" s="98"/>
      <c r="Z75" s="98"/>
      <c r="AA75" s="98"/>
      <c r="AB75" s="98"/>
      <c r="AC75" s="98"/>
      <c r="AD75" s="98"/>
      <c r="AE75" s="98"/>
      <c r="AF75" s="98"/>
      <c r="AG75" s="98"/>
      <c r="AH75" s="98"/>
      <c r="AI75" s="98"/>
    </row>
    <row r="76" ht="19.5" customHeight="1">
      <c r="A76" s="242"/>
      <c r="B76" s="120" t="s">
        <v>181</v>
      </c>
      <c r="C76" s="249" t="s">
        <v>182</v>
      </c>
      <c r="D76" s="189" t="s">
        <v>170</v>
      </c>
      <c r="E76" s="190" t="s">
        <v>43</v>
      </c>
      <c r="F76" s="191" t="s">
        <v>91</v>
      </c>
      <c r="G76" s="192">
        <f>H76/1.2</f>
        <v>10.5</v>
      </c>
      <c r="H76" s="193">
        <v>12.6</v>
      </c>
      <c r="I76" s="194">
        <f>H76*(1-$I$5)</f>
        <v>11.97</v>
      </c>
      <c r="J76" s="128">
        <f>H76/1.2</f>
        <v>10.5</v>
      </c>
      <c r="K76" s="118"/>
      <c r="L76" s="118"/>
      <c r="M76" s="97"/>
      <c r="N76" s="98"/>
      <c r="O76" s="98"/>
      <c r="P76" s="98"/>
      <c r="Q76" s="98"/>
      <c r="R76" s="98"/>
      <c r="S76" s="98"/>
      <c r="T76" s="98"/>
      <c r="U76" s="98"/>
      <c r="V76" s="98"/>
      <c r="W76" s="98"/>
      <c r="X76" s="98"/>
      <c r="Y76" s="98"/>
      <c r="Z76" s="98"/>
      <c r="AA76" s="98"/>
      <c r="AB76" s="98"/>
      <c r="AC76" s="98"/>
      <c r="AD76" s="98"/>
      <c r="AE76" s="98"/>
      <c r="AF76" s="98"/>
      <c r="AG76" s="98"/>
      <c r="AH76" s="98"/>
      <c r="AI76" s="98"/>
    </row>
    <row r="77" ht="24.75" customHeight="1">
      <c r="A77" s="242"/>
      <c r="B77" s="149"/>
      <c r="C77" s="150" t="s">
        <v>183</v>
      </c>
      <c r="D77" s="195"/>
      <c r="E77" s="196"/>
      <c r="F77" s="197"/>
      <c r="G77" s="198"/>
      <c r="H77" s="199"/>
      <c r="I77" s="200"/>
      <c r="J77" s="128"/>
      <c r="K77" s="118"/>
      <c r="L77" s="118"/>
      <c r="M77" s="97"/>
      <c r="N77" s="98"/>
      <c r="O77" s="98"/>
      <c r="P77" s="98"/>
      <c r="Q77" s="98"/>
      <c r="R77" s="98"/>
      <c r="S77" s="98"/>
      <c r="T77" s="98"/>
      <c r="U77" s="98"/>
      <c r="V77" s="98"/>
      <c r="W77" s="98"/>
      <c r="X77" s="98"/>
      <c r="Y77" s="98"/>
      <c r="Z77" s="98"/>
      <c r="AA77" s="98"/>
      <c r="AB77" s="98"/>
      <c r="AC77" s="98"/>
      <c r="AD77" s="98"/>
      <c r="AE77" s="98"/>
      <c r="AF77" s="98"/>
      <c r="AG77" s="98"/>
      <c r="AH77" s="98"/>
      <c r="AI77" s="98"/>
    </row>
    <row r="78" ht="19.5" customHeight="1">
      <c r="A78" s="242"/>
      <c r="B78" s="120" t="s">
        <v>184</v>
      </c>
      <c r="C78" s="250" t="s">
        <v>185</v>
      </c>
      <c r="D78" s="189" t="s">
        <v>170</v>
      </c>
      <c r="E78" s="190" t="s">
        <v>43</v>
      </c>
      <c r="F78" s="191" t="s">
        <v>91</v>
      </c>
      <c r="G78" s="192">
        <f>H78/1.2</f>
        <v>8.5</v>
      </c>
      <c r="H78" s="193">
        <v>10.2</v>
      </c>
      <c r="I78" s="194">
        <f>H78*(1-$I$5)</f>
        <v>9.69</v>
      </c>
      <c r="J78" s="128">
        <f>H78/1.2</f>
        <v>8.5</v>
      </c>
      <c r="K78" s="118"/>
      <c r="L78" s="118"/>
      <c r="M78" s="97"/>
      <c r="N78" s="98"/>
      <c r="O78" s="98"/>
      <c r="P78" s="98"/>
      <c r="Q78" s="98"/>
      <c r="R78" s="98"/>
      <c r="S78" s="98"/>
      <c r="T78" s="98"/>
      <c r="U78" s="98"/>
      <c r="V78" s="98"/>
      <c r="W78" s="98"/>
      <c r="X78" s="98"/>
      <c r="Y78" s="98"/>
      <c r="Z78" s="98"/>
      <c r="AA78" s="98"/>
      <c r="AB78" s="98"/>
      <c r="AC78" s="98"/>
      <c r="AD78" s="98"/>
      <c r="AE78" s="98"/>
      <c r="AF78" s="98"/>
      <c r="AG78" s="98"/>
      <c r="AH78" s="98"/>
      <c r="AI78" s="98"/>
    </row>
    <row r="79" ht="19.5" customHeight="1">
      <c r="A79" s="242"/>
      <c r="B79" s="149"/>
      <c r="C79" s="150" t="s">
        <v>186</v>
      </c>
      <c r="D79" s="195"/>
      <c r="E79" s="196"/>
      <c r="F79" s="197"/>
      <c r="G79" s="198"/>
      <c r="H79" s="199"/>
      <c r="I79" s="200"/>
      <c r="J79" s="128"/>
      <c r="K79" s="118"/>
      <c r="L79" s="118"/>
      <c r="M79" s="97"/>
      <c r="N79" s="98"/>
      <c r="O79" s="98"/>
      <c r="P79" s="98"/>
      <c r="Q79" s="98"/>
      <c r="R79" s="98"/>
      <c r="S79" s="98"/>
      <c r="T79" s="98"/>
      <c r="U79" s="98"/>
      <c r="V79" s="98"/>
      <c r="W79" s="98"/>
      <c r="X79" s="98"/>
      <c r="Y79" s="98"/>
      <c r="Z79" s="98"/>
      <c r="AA79" s="98"/>
      <c r="AB79" s="98"/>
      <c r="AC79" s="98"/>
      <c r="AD79" s="98"/>
      <c r="AE79" s="98"/>
      <c r="AF79" s="98"/>
      <c r="AG79" s="98"/>
      <c r="AH79" s="98"/>
      <c r="AI79" s="98"/>
    </row>
    <row r="80" ht="19.5" customHeight="1">
      <c r="A80" s="242"/>
      <c r="B80" s="131" t="s">
        <v>187</v>
      </c>
      <c r="C80" s="251" t="s">
        <v>188</v>
      </c>
      <c r="D80" s="243" t="s">
        <v>170</v>
      </c>
      <c r="E80" s="244" t="s">
        <v>43</v>
      </c>
      <c r="F80" s="245" t="s">
        <v>91</v>
      </c>
      <c r="G80" s="192">
        <f>H80/1.2</f>
        <v>8.5</v>
      </c>
      <c r="H80" s="246">
        <v>10.2</v>
      </c>
      <c r="I80" s="247">
        <f>H80*(1-$I$5)</f>
        <v>9.69</v>
      </c>
      <c r="J80" s="128">
        <f>H80/1.2</f>
        <v>8.5</v>
      </c>
      <c r="K80" s="118"/>
      <c r="L80" s="118"/>
      <c r="M80" s="97"/>
      <c r="N80" s="98"/>
      <c r="O80" s="98"/>
      <c r="P80" s="98"/>
      <c r="Q80" s="98"/>
      <c r="R80" s="98"/>
      <c r="S80" s="98"/>
      <c r="T80" s="98"/>
      <c r="U80" s="98"/>
      <c r="V80" s="98"/>
      <c r="W80" s="98"/>
      <c r="X80" s="98"/>
      <c r="Y80" s="98"/>
      <c r="Z80" s="98"/>
      <c r="AA80" s="98"/>
      <c r="AB80" s="98"/>
      <c r="AC80" s="98"/>
      <c r="AD80" s="98"/>
      <c r="AE80" s="98"/>
      <c r="AF80" s="98"/>
      <c r="AG80" s="98"/>
      <c r="AH80" s="98"/>
      <c r="AI80" s="98"/>
    </row>
    <row r="81" ht="19.5" customHeight="1">
      <c r="A81" s="248"/>
      <c r="B81" s="149"/>
      <c r="C81" s="150" t="s">
        <v>189</v>
      </c>
      <c r="D81" s="195"/>
      <c r="E81" s="196"/>
      <c r="F81" s="197"/>
      <c r="G81" s="198"/>
      <c r="H81" s="199"/>
      <c r="I81" s="200"/>
      <c r="J81" s="128"/>
      <c r="K81" s="118"/>
      <c r="L81" s="118"/>
      <c r="M81" s="97"/>
      <c r="N81" s="98"/>
      <c r="O81" s="98"/>
      <c r="P81" s="98"/>
      <c r="Q81" s="98"/>
      <c r="R81" s="98"/>
      <c r="S81" s="98"/>
      <c r="T81" s="98"/>
      <c r="U81" s="98"/>
      <c r="V81" s="98"/>
      <c r="W81" s="98"/>
      <c r="X81" s="98"/>
      <c r="Y81" s="98"/>
      <c r="Z81" s="98"/>
      <c r="AA81" s="98"/>
      <c r="AB81" s="98"/>
      <c r="AC81" s="98"/>
      <c r="AD81" s="98"/>
      <c r="AE81" s="98"/>
      <c r="AF81" s="98"/>
      <c r="AG81" s="98"/>
      <c r="AH81" s="98"/>
      <c r="AI81" s="98"/>
    </row>
    <row r="82" ht="27.0" customHeight="1">
      <c r="A82" s="252"/>
      <c r="B82" s="120" t="s">
        <v>190</v>
      </c>
      <c r="C82" s="121" t="s">
        <v>191</v>
      </c>
      <c r="D82" s="243" t="s">
        <v>102</v>
      </c>
      <c r="E82" s="244" t="s">
        <v>43</v>
      </c>
      <c r="F82" s="253" t="s">
        <v>95</v>
      </c>
      <c r="G82" s="192">
        <f>H82/1.2</f>
        <v>22</v>
      </c>
      <c r="H82" s="246">
        <v>26.4</v>
      </c>
      <c r="I82" s="247">
        <f>H82*(1-$I$5)</f>
        <v>25.08</v>
      </c>
      <c r="J82" s="128">
        <f>H82/1.2</f>
        <v>22</v>
      </c>
      <c r="K82" s="118"/>
      <c r="L82" s="118"/>
      <c r="M82" s="97"/>
      <c r="N82" s="98"/>
      <c r="O82" s="98"/>
      <c r="P82" s="98"/>
      <c r="Q82" s="98"/>
      <c r="R82" s="98"/>
      <c r="S82" s="98"/>
      <c r="T82" s="98"/>
      <c r="U82" s="98"/>
      <c r="V82" s="98"/>
      <c r="W82" s="98"/>
      <c r="X82" s="98"/>
      <c r="Y82" s="98"/>
      <c r="Z82" s="98"/>
      <c r="AA82" s="98"/>
      <c r="AB82" s="98"/>
      <c r="AC82" s="98"/>
      <c r="AD82" s="98"/>
      <c r="AE82" s="98"/>
      <c r="AF82" s="98"/>
      <c r="AG82" s="98"/>
      <c r="AH82" s="98"/>
      <c r="AI82" s="98"/>
    </row>
    <row r="83" ht="25.5" customHeight="1">
      <c r="A83" s="248"/>
      <c r="B83" s="149"/>
      <c r="C83" s="150" t="s">
        <v>192</v>
      </c>
      <c r="D83" s="195"/>
      <c r="E83" s="196"/>
      <c r="F83" s="254"/>
      <c r="G83" s="198"/>
      <c r="H83" s="199"/>
      <c r="I83" s="200"/>
      <c r="J83" s="128"/>
      <c r="K83" s="118"/>
      <c r="L83" s="118"/>
      <c r="M83" s="97"/>
      <c r="N83" s="98"/>
      <c r="O83" s="98"/>
      <c r="P83" s="98"/>
      <c r="Q83" s="98"/>
      <c r="R83" s="98"/>
      <c r="S83" s="98"/>
      <c r="T83" s="98"/>
      <c r="U83" s="98"/>
      <c r="V83" s="98"/>
      <c r="W83" s="98"/>
      <c r="X83" s="98"/>
      <c r="Y83" s="98"/>
      <c r="Z83" s="98"/>
      <c r="AA83" s="98"/>
      <c r="AB83" s="98"/>
      <c r="AC83" s="98"/>
      <c r="AD83" s="98"/>
      <c r="AE83" s="98"/>
      <c r="AF83" s="98"/>
      <c r="AG83" s="98"/>
      <c r="AH83" s="98"/>
      <c r="AI83" s="98"/>
    </row>
    <row r="84" ht="22.5" customHeight="1">
      <c r="A84" s="252"/>
      <c r="B84" s="120" t="s">
        <v>193</v>
      </c>
      <c r="C84" s="250" t="s">
        <v>194</v>
      </c>
      <c r="D84" s="255" t="s">
        <v>94</v>
      </c>
      <c r="E84" s="256" t="s">
        <v>43</v>
      </c>
      <c r="F84" s="257" t="s">
        <v>91</v>
      </c>
      <c r="G84" s="258">
        <f>H84/1.2</f>
        <v>27.45</v>
      </c>
      <c r="H84" s="259">
        <v>32.94</v>
      </c>
      <c r="I84" s="260">
        <f>H84*(1-$I$5)</f>
        <v>31.293</v>
      </c>
      <c r="J84" s="128">
        <f>H84/1.2</f>
        <v>27.45</v>
      </c>
      <c r="K84" s="261"/>
      <c r="L84" s="118"/>
      <c r="M84" s="97"/>
      <c r="N84" s="98"/>
      <c r="O84" s="98"/>
      <c r="P84" s="98"/>
      <c r="Q84" s="98"/>
      <c r="R84" s="98"/>
      <c r="S84" s="98"/>
      <c r="T84" s="98"/>
      <c r="U84" s="98"/>
      <c r="V84" s="98"/>
      <c r="W84" s="98"/>
      <c r="X84" s="98"/>
      <c r="Y84" s="98"/>
      <c r="Z84" s="98"/>
      <c r="AA84" s="98"/>
      <c r="AB84" s="98"/>
      <c r="AC84" s="98"/>
      <c r="AD84" s="98"/>
      <c r="AE84" s="98"/>
      <c r="AF84" s="98"/>
      <c r="AG84" s="98"/>
      <c r="AH84" s="98"/>
      <c r="AI84" s="98"/>
    </row>
    <row r="85" ht="21.75" customHeight="1">
      <c r="A85" s="242"/>
      <c r="B85" s="149"/>
      <c r="C85" s="262" t="s">
        <v>195</v>
      </c>
      <c r="D85" s="263"/>
      <c r="E85" s="264"/>
      <c r="F85" s="265"/>
      <c r="G85" s="266"/>
      <c r="H85" s="267"/>
      <c r="I85" s="268"/>
      <c r="J85" s="128"/>
      <c r="K85" s="261"/>
      <c r="L85" s="118"/>
      <c r="M85" s="97"/>
      <c r="N85" s="98"/>
      <c r="O85" s="98"/>
      <c r="P85" s="98"/>
      <c r="Q85" s="98"/>
      <c r="R85" s="98"/>
      <c r="S85" s="98"/>
      <c r="T85" s="98"/>
      <c r="U85" s="98"/>
      <c r="V85" s="98"/>
      <c r="W85" s="98"/>
      <c r="X85" s="98"/>
      <c r="Y85" s="98"/>
      <c r="Z85" s="98"/>
      <c r="AA85" s="98"/>
      <c r="AB85" s="98"/>
      <c r="AC85" s="98"/>
      <c r="AD85" s="98"/>
      <c r="AE85" s="98"/>
      <c r="AF85" s="98"/>
      <c r="AG85" s="98"/>
      <c r="AH85" s="98"/>
      <c r="AI85" s="98"/>
    </row>
    <row r="86" ht="22.5" customHeight="1">
      <c r="A86" s="269"/>
      <c r="B86" s="120" t="s">
        <v>196</v>
      </c>
      <c r="C86" s="250" t="s">
        <v>197</v>
      </c>
      <c r="D86" s="255" t="s">
        <v>94</v>
      </c>
      <c r="E86" s="256" t="s">
        <v>43</v>
      </c>
      <c r="F86" s="257" t="s">
        <v>91</v>
      </c>
      <c r="G86" s="258">
        <f>H86/1.2</f>
        <v>29.6</v>
      </c>
      <c r="H86" s="259">
        <v>35.52</v>
      </c>
      <c r="I86" s="260">
        <f>H86*(1-$I$5)</f>
        <v>33.744</v>
      </c>
      <c r="J86" s="128">
        <f>H86/1.2</f>
        <v>29.6</v>
      </c>
      <c r="K86" s="230"/>
      <c r="L86" s="118"/>
      <c r="M86" s="97"/>
      <c r="N86" s="98"/>
      <c r="O86" s="98"/>
      <c r="P86" s="98"/>
      <c r="Q86" s="98"/>
      <c r="R86" s="98"/>
      <c r="S86" s="98"/>
      <c r="T86" s="98"/>
      <c r="U86" s="98"/>
      <c r="V86" s="98"/>
      <c r="W86" s="98"/>
      <c r="X86" s="98"/>
      <c r="Y86" s="98"/>
      <c r="Z86" s="98"/>
      <c r="AA86" s="98"/>
      <c r="AB86" s="98"/>
      <c r="AC86" s="98"/>
      <c r="AD86" s="98"/>
      <c r="AE86" s="98"/>
      <c r="AF86" s="98"/>
      <c r="AG86" s="98"/>
      <c r="AH86" s="98"/>
      <c r="AI86" s="98"/>
    </row>
    <row r="87" ht="21.75" customHeight="1">
      <c r="A87" s="248"/>
      <c r="B87" s="149"/>
      <c r="C87" s="262" t="s">
        <v>198</v>
      </c>
      <c r="D87" s="263"/>
      <c r="E87" s="264"/>
      <c r="F87" s="265"/>
      <c r="G87" s="266"/>
      <c r="H87" s="267"/>
      <c r="I87" s="268"/>
      <c r="J87" s="128"/>
      <c r="K87" s="230"/>
      <c r="L87" s="118"/>
      <c r="M87" s="97"/>
      <c r="N87" s="98"/>
      <c r="O87" s="98"/>
      <c r="P87" s="98"/>
      <c r="Q87" s="98"/>
      <c r="R87" s="98"/>
      <c r="S87" s="98"/>
      <c r="T87" s="98"/>
      <c r="U87" s="98"/>
      <c r="V87" s="98"/>
      <c r="W87" s="98"/>
      <c r="X87" s="98"/>
      <c r="Y87" s="98"/>
      <c r="Z87" s="98"/>
      <c r="AA87" s="98"/>
      <c r="AB87" s="98"/>
      <c r="AC87" s="98"/>
      <c r="AD87" s="98"/>
      <c r="AE87" s="98"/>
      <c r="AF87" s="98"/>
      <c r="AG87" s="98"/>
      <c r="AH87" s="98"/>
      <c r="AI87" s="98"/>
    </row>
    <row r="88" ht="22.5" customHeight="1">
      <c r="A88" s="252"/>
      <c r="B88" s="120" t="s">
        <v>199</v>
      </c>
      <c r="C88" s="250" t="s">
        <v>200</v>
      </c>
      <c r="D88" s="255" t="s">
        <v>94</v>
      </c>
      <c r="E88" s="256" t="s">
        <v>43</v>
      </c>
      <c r="F88" s="257" t="s">
        <v>91</v>
      </c>
      <c r="G88" s="258">
        <f>H88/1.2</f>
        <v>32.25</v>
      </c>
      <c r="H88" s="259">
        <v>38.7</v>
      </c>
      <c r="I88" s="260">
        <f>H88*(1-$I$5)</f>
        <v>36.765</v>
      </c>
      <c r="J88" s="128">
        <f>H88/1.2</f>
        <v>32.25</v>
      </c>
      <c r="K88" s="230"/>
      <c r="L88" s="118"/>
      <c r="M88" s="97"/>
      <c r="N88" s="98"/>
      <c r="O88" s="98"/>
      <c r="P88" s="98"/>
      <c r="Q88" s="98"/>
      <c r="R88" s="98"/>
      <c r="S88" s="98"/>
      <c r="T88" s="98"/>
      <c r="U88" s="98"/>
      <c r="V88" s="98"/>
      <c r="W88" s="98"/>
      <c r="X88" s="98"/>
      <c r="Y88" s="98"/>
      <c r="Z88" s="98"/>
      <c r="AA88" s="98"/>
      <c r="AB88" s="98"/>
      <c r="AC88" s="98"/>
      <c r="AD88" s="98"/>
      <c r="AE88" s="98"/>
      <c r="AF88" s="98"/>
      <c r="AG88" s="98"/>
      <c r="AH88" s="98"/>
      <c r="AI88" s="98"/>
    </row>
    <row r="89" ht="21.75" customHeight="1">
      <c r="A89" s="248"/>
      <c r="B89" s="149"/>
      <c r="C89" s="150" t="s">
        <v>201</v>
      </c>
      <c r="D89" s="263"/>
      <c r="E89" s="264"/>
      <c r="F89" s="265"/>
      <c r="G89" s="266"/>
      <c r="H89" s="267"/>
      <c r="I89" s="268"/>
      <c r="J89" s="128"/>
      <c r="K89" s="230"/>
      <c r="L89" s="118"/>
      <c r="M89" s="97"/>
      <c r="N89" s="98"/>
      <c r="O89" s="98"/>
      <c r="P89" s="98"/>
      <c r="Q89" s="98"/>
      <c r="R89" s="98"/>
      <c r="S89" s="98"/>
      <c r="T89" s="98"/>
      <c r="U89" s="98"/>
      <c r="V89" s="98"/>
      <c r="W89" s="98"/>
      <c r="X89" s="98"/>
      <c r="Y89" s="98"/>
      <c r="Z89" s="98"/>
      <c r="AA89" s="98"/>
      <c r="AB89" s="98"/>
      <c r="AC89" s="98"/>
      <c r="AD89" s="98"/>
      <c r="AE89" s="98"/>
      <c r="AF89" s="98"/>
      <c r="AG89" s="98"/>
      <c r="AH89" s="98"/>
      <c r="AI89" s="98"/>
    </row>
    <row r="90" ht="19.5" customHeight="1">
      <c r="A90" s="242"/>
      <c r="B90" s="120" t="s">
        <v>202</v>
      </c>
      <c r="C90" s="174" t="s">
        <v>203</v>
      </c>
      <c r="D90" s="189" t="s">
        <v>90</v>
      </c>
      <c r="E90" s="190" t="s">
        <v>43</v>
      </c>
      <c r="F90" s="191" t="s">
        <v>91</v>
      </c>
      <c r="G90" s="192">
        <f t="shared" ref="G90:G100" si="13">H90/1.2</f>
        <v>20.25</v>
      </c>
      <c r="H90" s="193">
        <v>24.3</v>
      </c>
      <c r="I90" s="194">
        <f t="shared" ref="I90:I100" si="14">H90*(1-$I$5)</f>
        <v>23.085</v>
      </c>
      <c r="J90" s="128">
        <f t="shared" ref="J90:J100" si="15">H90/1.2</f>
        <v>20.25</v>
      </c>
      <c r="K90" s="118"/>
      <c r="L90" s="118"/>
      <c r="M90" s="97"/>
      <c r="N90" s="98"/>
      <c r="O90" s="98"/>
      <c r="P90" s="98"/>
      <c r="Q90" s="98"/>
      <c r="R90" s="98"/>
      <c r="S90" s="98"/>
      <c r="T90" s="98"/>
      <c r="U90" s="98"/>
      <c r="V90" s="98"/>
      <c r="W90" s="98"/>
      <c r="X90" s="98"/>
      <c r="Y90" s="98"/>
      <c r="Z90" s="98"/>
      <c r="AA90" s="98"/>
      <c r="AB90" s="98"/>
      <c r="AC90" s="98"/>
      <c r="AD90" s="98"/>
      <c r="AE90" s="98"/>
      <c r="AF90" s="98"/>
      <c r="AG90" s="98"/>
      <c r="AH90" s="98"/>
      <c r="AI90" s="98"/>
    </row>
    <row r="91" ht="15.0" customHeight="1">
      <c r="A91" s="242"/>
      <c r="B91" s="131"/>
      <c r="C91" s="140" t="s">
        <v>204</v>
      </c>
      <c r="D91" s="270" t="s">
        <v>146</v>
      </c>
      <c r="E91" s="271" t="s">
        <v>43</v>
      </c>
      <c r="F91" s="272" t="s">
        <v>95</v>
      </c>
      <c r="G91" s="273">
        <f t="shared" si="13"/>
        <v>27</v>
      </c>
      <c r="H91" s="274">
        <v>32.4</v>
      </c>
      <c r="I91" s="275">
        <f t="shared" si="14"/>
        <v>30.78</v>
      </c>
      <c r="J91" s="147">
        <f t="shared" si="15"/>
        <v>27</v>
      </c>
      <c r="K91" s="118"/>
      <c r="L91" s="118"/>
      <c r="M91" s="97"/>
      <c r="N91" s="98"/>
      <c r="O91" s="98"/>
      <c r="P91" s="98"/>
      <c r="Q91" s="98"/>
      <c r="R91" s="98"/>
      <c r="S91" s="98"/>
      <c r="T91" s="98"/>
      <c r="U91" s="98"/>
      <c r="V91" s="98"/>
      <c r="W91" s="98"/>
      <c r="X91" s="98"/>
      <c r="Y91" s="98"/>
      <c r="Z91" s="98"/>
      <c r="AA91" s="98"/>
      <c r="AB91" s="98"/>
      <c r="AC91" s="98"/>
      <c r="AD91" s="98"/>
      <c r="AE91" s="98"/>
      <c r="AF91" s="98"/>
      <c r="AG91" s="98"/>
      <c r="AH91" s="98"/>
      <c r="AI91" s="98"/>
    </row>
    <row r="92" ht="18.0" customHeight="1">
      <c r="A92" s="242"/>
      <c r="B92" s="149"/>
      <c r="C92" s="150"/>
      <c r="D92" s="188" t="s">
        <v>96</v>
      </c>
      <c r="E92" s="152" t="s">
        <v>43</v>
      </c>
      <c r="F92" s="153" t="s">
        <v>95</v>
      </c>
      <c r="G92" s="154">
        <f t="shared" si="13"/>
        <v>70.5</v>
      </c>
      <c r="H92" s="155">
        <v>84.6</v>
      </c>
      <c r="I92" s="156">
        <f t="shared" si="14"/>
        <v>80.37</v>
      </c>
      <c r="J92" s="147">
        <f t="shared" si="15"/>
        <v>70.5</v>
      </c>
      <c r="K92" s="118"/>
      <c r="L92" s="118"/>
      <c r="M92" s="97"/>
      <c r="N92" s="98"/>
      <c r="O92" s="98"/>
      <c r="P92" s="98"/>
      <c r="Q92" s="98"/>
      <c r="R92" s="98"/>
      <c r="S92" s="98"/>
      <c r="T92" s="98"/>
      <c r="U92" s="98"/>
      <c r="V92" s="98"/>
      <c r="W92" s="98"/>
      <c r="X92" s="98"/>
      <c r="Y92" s="98"/>
      <c r="Z92" s="98"/>
      <c r="AA92" s="98"/>
      <c r="AB92" s="98"/>
      <c r="AC92" s="98"/>
      <c r="AD92" s="98"/>
      <c r="AE92" s="98"/>
      <c r="AF92" s="98"/>
      <c r="AG92" s="98"/>
      <c r="AH92" s="98"/>
      <c r="AI92" s="98"/>
    </row>
    <row r="93" ht="19.5" customHeight="1">
      <c r="A93" s="242"/>
      <c r="B93" s="131" t="s">
        <v>205</v>
      </c>
      <c r="C93" s="209" t="s">
        <v>206</v>
      </c>
      <c r="D93" s="276" t="s">
        <v>90</v>
      </c>
      <c r="E93" s="277" t="s">
        <v>43</v>
      </c>
      <c r="F93" s="278" t="s">
        <v>91</v>
      </c>
      <c r="G93" s="279">
        <f t="shared" si="13"/>
        <v>21.5</v>
      </c>
      <c r="H93" s="246">
        <v>25.8</v>
      </c>
      <c r="I93" s="247">
        <f t="shared" si="14"/>
        <v>24.51</v>
      </c>
      <c r="J93" s="128">
        <f t="shared" si="15"/>
        <v>21.5</v>
      </c>
      <c r="K93" s="118"/>
      <c r="L93" s="118"/>
      <c r="M93" s="97"/>
      <c r="N93" s="98"/>
      <c r="O93" s="98"/>
      <c r="P93" s="98"/>
      <c r="Q93" s="98"/>
      <c r="R93" s="98"/>
      <c r="S93" s="98"/>
      <c r="T93" s="98"/>
      <c r="U93" s="98"/>
      <c r="V93" s="98"/>
      <c r="W93" s="98"/>
      <c r="X93" s="98"/>
      <c r="Y93" s="98"/>
      <c r="Z93" s="98"/>
      <c r="AA93" s="98"/>
      <c r="AB93" s="98"/>
      <c r="AC93" s="98"/>
      <c r="AD93" s="98"/>
      <c r="AE93" s="98"/>
      <c r="AF93" s="98"/>
      <c r="AG93" s="98"/>
      <c r="AH93" s="98"/>
      <c r="AI93" s="98"/>
    </row>
    <row r="94" ht="24.75" customHeight="1">
      <c r="A94" s="248"/>
      <c r="B94" s="149"/>
      <c r="C94" s="150" t="s">
        <v>207</v>
      </c>
      <c r="D94" s="265" t="s">
        <v>146</v>
      </c>
      <c r="E94" s="264" t="s">
        <v>43</v>
      </c>
      <c r="F94" s="280" t="s">
        <v>95</v>
      </c>
      <c r="G94" s="266">
        <f t="shared" si="13"/>
        <v>27.25</v>
      </c>
      <c r="H94" s="267">
        <v>32.7</v>
      </c>
      <c r="I94" s="268">
        <f t="shared" si="14"/>
        <v>31.065</v>
      </c>
      <c r="J94" s="147">
        <f t="shared" si="15"/>
        <v>27.25</v>
      </c>
      <c r="K94" s="118"/>
      <c r="L94" s="118"/>
      <c r="M94" s="97"/>
      <c r="N94" s="98"/>
      <c r="O94" s="98"/>
      <c r="P94" s="98"/>
      <c r="Q94" s="98"/>
      <c r="R94" s="98"/>
      <c r="S94" s="98"/>
      <c r="T94" s="98"/>
      <c r="U94" s="98"/>
      <c r="V94" s="98"/>
      <c r="W94" s="98"/>
      <c r="X94" s="98"/>
      <c r="Y94" s="98"/>
      <c r="Z94" s="98"/>
      <c r="AA94" s="98"/>
      <c r="AB94" s="98"/>
      <c r="AC94" s="98"/>
      <c r="AD94" s="98"/>
      <c r="AE94" s="98"/>
      <c r="AF94" s="98"/>
      <c r="AG94" s="98"/>
      <c r="AH94" s="98"/>
      <c r="AI94" s="98"/>
    </row>
    <row r="95" ht="19.5" customHeight="1">
      <c r="A95" s="269"/>
      <c r="B95" s="120" t="s">
        <v>208</v>
      </c>
      <c r="C95" s="121" t="s">
        <v>209</v>
      </c>
      <c r="D95" s="189" t="s">
        <v>90</v>
      </c>
      <c r="E95" s="190" t="s">
        <v>43</v>
      </c>
      <c r="F95" s="191" t="s">
        <v>91</v>
      </c>
      <c r="G95" s="192">
        <f t="shared" si="13"/>
        <v>24.75</v>
      </c>
      <c r="H95" s="193">
        <v>29.7</v>
      </c>
      <c r="I95" s="194">
        <f t="shared" si="14"/>
        <v>28.215</v>
      </c>
      <c r="J95" s="128">
        <f t="shared" si="15"/>
        <v>24.75</v>
      </c>
      <c r="K95" s="118"/>
      <c r="L95" s="118"/>
      <c r="M95" s="97"/>
      <c r="N95" s="98"/>
      <c r="O95" s="98"/>
      <c r="P95" s="98"/>
      <c r="Q95" s="98"/>
      <c r="R95" s="98"/>
      <c r="S95" s="98"/>
      <c r="T95" s="98"/>
      <c r="U95" s="98"/>
      <c r="V95" s="98"/>
      <c r="W95" s="98"/>
      <c r="X95" s="98"/>
      <c r="Y95" s="98"/>
      <c r="Z95" s="98"/>
      <c r="AA95" s="98"/>
      <c r="AB95" s="98"/>
      <c r="AC95" s="98"/>
      <c r="AD95" s="98"/>
      <c r="AE95" s="98"/>
      <c r="AF95" s="98"/>
      <c r="AG95" s="98"/>
      <c r="AH95" s="98"/>
      <c r="AI95" s="98"/>
    </row>
    <row r="96" ht="15.0" customHeight="1">
      <c r="A96" s="242"/>
      <c r="B96" s="131"/>
      <c r="C96" s="140" t="s">
        <v>204</v>
      </c>
      <c r="D96" s="270" t="s">
        <v>146</v>
      </c>
      <c r="E96" s="271" t="s">
        <v>43</v>
      </c>
      <c r="F96" s="272" t="s">
        <v>95</v>
      </c>
      <c r="G96" s="273">
        <f t="shared" si="13"/>
        <v>31.25</v>
      </c>
      <c r="H96" s="274">
        <v>37.5</v>
      </c>
      <c r="I96" s="275">
        <f t="shared" si="14"/>
        <v>35.625</v>
      </c>
      <c r="J96" s="147">
        <f t="shared" si="15"/>
        <v>31.25</v>
      </c>
      <c r="K96" s="118"/>
      <c r="L96" s="118"/>
      <c r="M96" s="97"/>
      <c r="N96" s="98"/>
      <c r="O96" s="98"/>
      <c r="P96" s="98"/>
      <c r="Q96" s="98"/>
      <c r="R96" s="98"/>
      <c r="S96" s="98"/>
      <c r="T96" s="98"/>
      <c r="U96" s="98"/>
      <c r="V96" s="98"/>
      <c r="W96" s="98"/>
      <c r="X96" s="98"/>
      <c r="Y96" s="98"/>
      <c r="Z96" s="98"/>
      <c r="AA96" s="98"/>
      <c r="AB96" s="98"/>
      <c r="AC96" s="98"/>
      <c r="AD96" s="98"/>
      <c r="AE96" s="98"/>
      <c r="AF96" s="98"/>
      <c r="AG96" s="98"/>
      <c r="AH96" s="98"/>
      <c r="AI96" s="98"/>
    </row>
    <row r="97" ht="15.0" customHeight="1">
      <c r="A97" s="242"/>
      <c r="B97" s="149"/>
      <c r="C97" s="150"/>
      <c r="D97" s="188" t="s">
        <v>96</v>
      </c>
      <c r="E97" s="152" t="s">
        <v>43</v>
      </c>
      <c r="F97" s="153" t="s">
        <v>95</v>
      </c>
      <c r="G97" s="154">
        <f t="shared" si="13"/>
        <v>76.75</v>
      </c>
      <c r="H97" s="155">
        <v>92.1</v>
      </c>
      <c r="I97" s="156">
        <f t="shared" si="14"/>
        <v>87.495</v>
      </c>
      <c r="J97" s="147">
        <f t="shared" si="15"/>
        <v>76.75</v>
      </c>
      <c r="K97" s="118"/>
      <c r="L97" s="118"/>
      <c r="M97" s="97"/>
      <c r="N97" s="98"/>
      <c r="O97" s="98"/>
      <c r="P97" s="98"/>
      <c r="Q97" s="98"/>
      <c r="R97" s="98"/>
      <c r="S97" s="98"/>
      <c r="T97" s="98"/>
      <c r="U97" s="98"/>
      <c r="V97" s="98"/>
      <c r="W97" s="98"/>
      <c r="X97" s="98"/>
      <c r="Y97" s="98"/>
      <c r="Z97" s="98"/>
      <c r="AA97" s="98"/>
      <c r="AB97" s="98"/>
      <c r="AC97" s="98"/>
      <c r="AD97" s="98"/>
      <c r="AE97" s="98"/>
      <c r="AF97" s="98"/>
      <c r="AG97" s="98"/>
      <c r="AH97" s="98"/>
      <c r="AI97" s="98"/>
    </row>
    <row r="98" ht="19.5" customHeight="1">
      <c r="A98" s="242"/>
      <c r="B98" s="131" t="s">
        <v>210</v>
      </c>
      <c r="C98" s="132" t="s">
        <v>211</v>
      </c>
      <c r="D98" s="276" t="s">
        <v>90</v>
      </c>
      <c r="E98" s="277" t="s">
        <v>43</v>
      </c>
      <c r="F98" s="278" t="s">
        <v>91</v>
      </c>
      <c r="G98" s="279">
        <f t="shared" si="13"/>
        <v>25.5</v>
      </c>
      <c r="H98" s="246">
        <v>30.6</v>
      </c>
      <c r="I98" s="247">
        <f t="shared" si="14"/>
        <v>29.07</v>
      </c>
      <c r="J98" s="128">
        <f t="shared" si="15"/>
        <v>25.5</v>
      </c>
      <c r="K98" s="118"/>
      <c r="L98" s="118"/>
      <c r="M98" s="97"/>
      <c r="N98" s="98"/>
      <c r="O98" s="98"/>
      <c r="P98" s="98"/>
      <c r="Q98" s="98"/>
      <c r="R98" s="98"/>
      <c r="S98" s="98"/>
      <c r="T98" s="98"/>
      <c r="U98" s="98"/>
      <c r="V98" s="98"/>
      <c r="W98" s="98"/>
      <c r="X98" s="98"/>
      <c r="Y98" s="98"/>
      <c r="Z98" s="98"/>
      <c r="AA98" s="98"/>
      <c r="AB98" s="98"/>
      <c r="AC98" s="98"/>
      <c r="AD98" s="98"/>
      <c r="AE98" s="98"/>
      <c r="AF98" s="98"/>
      <c r="AG98" s="98"/>
      <c r="AH98" s="98"/>
      <c r="AI98" s="98"/>
    </row>
    <row r="99" ht="24.75" customHeight="1">
      <c r="A99" s="248"/>
      <c r="B99" s="149"/>
      <c r="C99" s="150" t="s">
        <v>207</v>
      </c>
      <c r="D99" s="265" t="s">
        <v>146</v>
      </c>
      <c r="E99" s="264" t="s">
        <v>43</v>
      </c>
      <c r="F99" s="280" t="s">
        <v>95</v>
      </c>
      <c r="G99" s="266">
        <f t="shared" si="13"/>
        <v>32.5</v>
      </c>
      <c r="H99" s="267">
        <v>39.0</v>
      </c>
      <c r="I99" s="268">
        <f t="shared" si="14"/>
        <v>37.05</v>
      </c>
      <c r="J99" s="147">
        <f t="shared" si="15"/>
        <v>32.5</v>
      </c>
      <c r="K99" s="118"/>
      <c r="L99" s="118"/>
      <c r="M99" s="97"/>
      <c r="N99" s="98"/>
      <c r="O99" s="98"/>
      <c r="P99" s="98"/>
      <c r="Q99" s="98"/>
      <c r="R99" s="98"/>
      <c r="S99" s="98"/>
      <c r="T99" s="98"/>
      <c r="U99" s="98"/>
      <c r="V99" s="98"/>
      <c r="W99" s="98"/>
      <c r="X99" s="98"/>
      <c r="Y99" s="98"/>
      <c r="Z99" s="98"/>
      <c r="AA99" s="98"/>
      <c r="AB99" s="98"/>
      <c r="AC99" s="98"/>
      <c r="AD99" s="98"/>
      <c r="AE99" s="98"/>
      <c r="AF99" s="98"/>
      <c r="AG99" s="98"/>
      <c r="AH99" s="98"/>
      <c r="AI99" s="98"/>
    </row>
    <row r="100" ht="19.5" customHeight="1">
      <c r="A100" s="242"/>
      <c r="B100" s="120" t="s">
        <v>212</v>
      </c>
      <c r="C100" s="174" t="s">
        <v>213</v>
      </c>
      <c r="D100" s="189" t="s">
        <v>102</v>
      </c>
      <c r="E100" s="190" t="s">
        <v>43</v>
      </c>
      <c r="F100" s="281" t="s">
        <v>95</v>
      </c>
      <c r="G100" s="192">
        <f t="shared" si="13"/>
        <v>59</v>
      </c>
      <c r="H100" s="193">
        <v>70.8</v>
      </c>
      <c r="I100" s="194">
        <f t="shared" si="14"/>
        <v>67.26</v>
      </c>
      <c r="J100" s="128">
        <f t="shared" si="15"/>
        <v>59</v>
      </c>
      <c r="K100" s="118"/>
      <c r="L100" s="118"/>
      <c r="M100" s="97"/>
      <c r="N100" s="98"/>
      <c r="O100" s="98"/>
      <c r="P100" s="98"/>
      <c r="Q100" s="98"/>
      <c r="R100" s="98"/>
      <c r="S100" s="98"/>
      <c r="T100" s="98"/>
      <c r="U100" s="98"/>
      <c r="V100" s="98"/>
      <c r="W100" s="98"/>
      <c r="X100" s="98"/>
      <c r="Y100" s="98"/>
      <c r="Z100" s="98"/>
      <c r="AA100" s="98"/>
      <c r="AB100" s="98"/>
      <c r="AC100" s="98"/>
      <c r="AD100" s="98"/>
      <c r="AE100" s="98"/>
      <c r="AF100" s="98"/>
      <c r="AG100" s="98"/>
      <c r="AH100" s="98"/>
      <c r="AI100" s="98"/>
    </row>
    <row r="101" ht="24.75" customHeight="1">
      <c r="A101" s="242"/>
      <c r="B101" s="149"/>
      <c r="C101" s="150" t="s">
        <v>214</v>
      </c>
      <c r="D101" s="195"/>
      <c r="E101" s="196"/>
      <c r="F101" s="254"/>
      <c r="G101" s="198"/>
      <c r="H101" s="199"/>
      <c r="I101" s="200"/>
      <c r="J101" s="128"/>
      <c r="K101" s="118"/>
      <c r="L101" s="118"/>
      <c r="M101" s="97"/>
      <c r="N101" s="98"/>
      <c r="O101" s="98"/>
      <c r="P101" s="98"/>
      <c r="Q101" s="98"/>
      <c r="R101" s="98"/>
      <c r="S101" s="98"/>
      <c r="T101" s="98"/>
      <c r="U101" s="98"/>
      <c r="V101" s="98"/>
      <c r="W101" s="98"/>
      <c r="X101" s="98"/>
      <c r="Y101" s="98"/>
      <c r="Z101" s="98"/>
      <c r="AA101" s="98"/>
      <c r="AB101" s="98"/>
      <c r="AC101" s="98"/>
      <c r="AD101" s="98"/>
      <c r="AE101" s="98"/>
      <c r="AF101" s="98"/>
      <c r="AG101" s="98"/>
      <c r="AH101" s="98"/>
      <c r="AI101" s="98"/>
    </row>
    <row r="102" ht="19.5" customHeight="1">
      <c r="A102" s="242"/>
      <c r="B102" s="131" t="s">
        <v>215</v>
      </c>
      <c r="C102" s="209" t="s">
        <v>216</v>
      </c>
      <c r="D102" s="243" t="s">
        <v>102</v>
      </c>
      <c r="E102" s="244" t="s">
        <v>43</v>
      </c>
      <c r="F102" s="253" t="s">
        <v>95</v>
      </c>
      <c r="G102" s="192">
        <f>H102/1.2</f>
        <v>60.8</v>
      </c>
      <c r="H102" s="246">
        <v>72.96</v>
      </c>
      <c r="I102" s="247">
        <f>H102*(1-$I$5)</f>
        <v>69.312</v>
      </c>
      <c r="J102" s="128">
        <f>H102/1.2</f>
        <v>60.8</v>
      </c>
      <c r="K102" s="118"/>
      <c r="L102" s="118"/>
      <c r="M102" s="97"/>
      <c r="N102" s="98"/>
      <c r="O102" s="98"/>
      <c r="P102" s="98"/>
      <c r="Q102" s="98"/>
      <c r="R102" s="98"/>
      <c r="S102" s="98"/>
      <c r="T102" s="98"/>
      <c r="U102" s="98"/>
      <c r="V102" s="98"/>
      <c r="W102" s="98"/>
      <c r="X102" s="98"/>
      <c r="Y102" s="98"/>
      <c r="Z102" s="98"/>
      <c r="AA102" s="98"/>
      <c r="AB102" s="98"/>
      <c r="AC102" s="98"/>
      <c r="AD102" s="98"/>
      <c r="AE102" s="98"/>
      <c r="AF102" s="98"/>
      <c r="AG102" s="98"/>
      <c r="AH102" s="98"/>
      <c r="AI102" s="98"/>
    </row>
    <row r="103" ht="24.75" customHeight="1">
      <c r="A103" s="248"/>
      <c r="B103" s="149"/>
      <c r="C103" s="150" t="s">
        <v>214</v>
      </c>
      <c r="D103" s="195"/>
      <c r="E103" s="196"/>
      <c r="F103" s="254"/>
      <c r="G103" s="198"/>
      <c r="H103" s="199"/>
      <c r="I103" s="200"/>
      <c r="J103" s="128"/>
      <c r="K103" s="118"/>
      <c r="L103" s="118"/>
      <c r="M103" s="97"/>
      <c r="N103" s="98"/>
      <c r="O103" s="98"/>
      <c r="P103" s="98"/>
      <c r="Q103" s="98"/>
      <c r="R103" s="98"/>
      <c r="S103" s="98"/>
      <c r="T103" s="98"/>
      <c r="U103" s="98"/>
      <c r="V103" s="98"/>
      <c r="W103" s="98"/>
      <c r="X103" s="98"/>
      <c r="Y103" s="98"/>
      <c r="Z103" s="98"/>
      <c r="AA103" s="98"/>
      <c r="AB103" s="98"/>
      <c r="AC103" s="98"/>
      <c r="AD103" s="98"/>
      <c r="AE103" s="98"/>
      <c r="AF103" s="98"/>
      <c r="AG103" s="98"/>
      <c r="AH103" s="98"/>
      <c r="AI103" s="98"/>
    </row>
    <row r="104" ht="24.75" customHeight="1">
      <c r="A104" s="202" t="s">
        <v>76</v>
      </c>
      <c r="B104" s="203" t="s">
        <v>139</v>
      </c>
      <c r="C104" s="202" t="s">
        <v>78</v>
      </c>
      <c r="D104" s="204" t="s">
        <v>140</v>
      </c>
      <c r="E104" s="204" t="s">
        <v>80</v>
      </c>
      <c r="F104" s="202"/>
      <c r="G104" s="205" t="str">
        <f t="shared" ref="G104:G110" si="16">H104/1.2</f>
        <v>#VALUE!</v>
      </c>
      <c r="H104" s="206" t="s">
        <v>141</v>
      </c>
      <c r="I104" s="207" t="s">
        <v>142</v>
      </c>
      <c r="J104" s="282"/>
      <c r="K104" s="118"/>
      <c r="L104" s="118"/>
      <c r="M104" s="97"/>
      <c r="N104" s="98"/>
      <c r="O104" s="98"/>
      <c r="P104" s="98"/>
      <c r="Q104" s="98"/>
      <c r="R104" s="98"/>
      <c r="S104" s="98"/>
      <c r="T104" s="98"/>
      <c r="U104" s="98"/>
      <c r="V104" s="98"/>
      <c r="W104" s="98"/>
      <c r="X104" s="98"/>
      <c r="Y104" s="98"/>
      <c r="Z104" s="98"/>
      <c r="AA104" s="98"/>
      <c r="AB104" s="98"/>
      <c r="AC104" s="98"/>
      <c r="AD104" s="98"/>
      <c r="AE104" s="98"/>
      <c r="AF104" s="98"/>
      <c r="AG104" s="98"/>
      <c r="AH104" s="98"/>
      <c r="AI104" s="98"/>
    </row>
    <row r="105" ht="19.5" customHeight="1">
      <c r="A105" s="269"/>
      <c r="B105" s="131" t="s">
        <v>217</v>
      </c>
      <c r="C105" s="209" t="s">
        <v>218</v>
      </c>
      <c r="D105" s="283" t="s">
        <v>102</v>
      </c>
      <c r="E105" s="284" t="s">
        <v>43</v>
      </c>
      <c r="F105" s="285" t="s">
        <v>91</v>
      </c>
      <c r="G105" s="286">
        <f t="shared" si="16"/>
        <v>34</v>
      </c>
      <c r="H105" s="246">
        <v>40.8</v>
      </c>
      <c r="I105" s="247">
        <f t="shared" ref="I105:I110" si="17">H105*(1-$I$5)</f>
        <v>38.76</v>
      </c>
      <c r="J105" s="128">
        <f t="shared" ref="J105:J110" si="18">H105/1.2</f>
        <v>34</v>
      </c>
      <c r="K105" s="118"/>
      <c r="L105" s="118"/>
      <c r="M105" s="97"/>
      <c r="N105" s="98"/>
      <c r="O105" s="98"/>
      <c r="P105" s="98"/>
      <c r="Q105" s="98"/>
      <c r="R105" s="98"/>
      <c r="S105" s="98"/>
      <c r="T105" s="98"/>
      <c r="U105" s="98"/>
      <c r="V105" s="98"/>
      <c r="W105" s="98"/>
      <c r="X105" s="98"/>
      <c r="Y105" s="98"/>
      <c r="Z105" s="98"/>
      <c r="AA105" s="98"/>
      <c r="AB105" s="98"/>
      <c r="AC105" s="98"/>
      <c r="AD105" s="98"/>
      <c r="AE105" s="98"/>
      <c r="AF105" s="98"/>
      <c r="AG105" s="98"/>
      <c r="AH105" s="98"/>
      <c r="AI105" s="98"/>
    </row>
    <row r="106" ht="19.5" customHeight="1">
      <c r="A106" s="269"/>
      <c r="B106" s="131"/>
      <c r="C106" s="140" t="s">
        <v>219</v>
      </c>
      <c r="D106" s="283" t="s">
        <v>92</v>
      </c>
      <c r="E106" s="284" t="s">
        <v>43</v>
      </c>
      <c r="F106" s="285" t="s">
        <v>91</v>
      </c>
      <c r="G106" s="286">
        <f t="shared" si="16"/>
        <v>36.5</v>
      </c>
      <c r="H106" s="246">
        <v>43.8</v>
      </c>
      <c r="I106" s="247">
        <f t="shared" si="17"/>
        <v>41.61</v>
      </c>
      <c r="J106" s="128">
        <f t="shared" si="18"/>
        <v>36.5</v>
      </c>
      <c r="K106" s="118"/>
      <c r="L106" s="118"/>
      <c r="M106" s="97"/>
      <c r="N106" s="98"/>
      <c r="O106" s="98"/>
      <c r="P106" s="98"/>
      <c r="Q106" s="98"/>
      <c r="R106" s="98"/>
      <c r="S106" s="98"/>
      <c r="T106" s="98"/>
      <c r="U106" s="98"/>
      <c r="V106" s="98"/>
      <c r="W106" s="98"/>
      <c r="X106" s="98"/>
      <c r="Y106" s="98"/>
      <c r="Z106" s="98"/>
      <c r="AA106" s="98"/>
      <c r="AB106" s="98"/>
      <c r="AC106" s="98"/>
      <c r="AD106" s="98"/>
      <c r="AE106" s="98"/>
      <c r="AF106" s="98"/>
      <c r="AG106" s="98"/>
      <c r="AH106" s="98"/>
      <c r="AI106" s="98"/>
    </row>
    <row r="107" ht="19.5" customHeight="1">
      <c r="A107" s="248"/>
      <c r="B107" s="149"/>
      <c r="C107" s="150"/>
      <c r="D107" s="188" t="s">
        <v>96</v>
      </c>
      <c r="E107" s="152" t="s">
        <v>43</v>
      </c>
      <c r="F107" s="153" t="s">
        <v>95</v>
      </c>
      <c r="G107" s="154">
        <f t="shared" si="16"/>
        <v>110</v>
      </c>
      <c r="H107" s="155">
        <v>132.0</v>
      </c>
      <c r="I107" s="156">
        <f t="shared" si="17"/>
        <v>125.4</v>
      </c>
      <c r="J107" s="147">
        <f t="shared" si="18"/>
        <v>110</v>
      </c>
      <c r="K107" s="118"/>
      <c r="L107" s="118"/>
      <c r="M107" s="97"/>
      <c r="N107" s="98"/>
      <c r="O107" s="98"/>
      <c r="P107" s="98"/>
      <c r="Q107" s="98"/>
      <c r="R107" s="98"/>
      <c r="S107" s="98"/>
      <c r="T107" s="98"/>
      <c r="U107" s="98"/>
      <c r="V107" s="98"/>
      <c r="W107" s="98"/>
      <c r="X107" s="98"/>
      <c r="Y107" s="98"/>
      <c r="Z107" s="98"/>
      <c r="AA107" s="98"/>
      <c r="AB107" s="98"/>
      <c r="AC107" s="98"/>
      <c r="AD107" s="98"/>
      <c r="AE107" s="98"/>
      <c r="AF107" s="98"/>
      <c r="AG107" s="98"/>
      <c r="AH107" s="98"/>
      <c r="AI107" s="98"/>
    </row>
    <row r="108" ht="19.5" customHeight="1">
      <c r="A108" s="242"/>
      <c r="B108" s="120" t="s">
        <v>220</v>
      </c>
      <c r="C108" s="174" t="s">
        <v>221</v>
      </c>
      <c r="D108" s="189" t="s">
        <v>102</v>
      </c>
      <c r="E108" s="190" t="s">
        <v>43</v>
      </c>
      <c r="F108" s="191" t="s">
        <v>91</v>
      </c>
      <c r="G108" s="192">
        <f t="shared" si="16"/>
        <v>38</v>
      </c>
      <c r="H108" s="193">
        <v>45.6</v>
      </c>
      <c r="I108" s="194">
        <f t="shared" si="17"/>
        <v>43.32</v>
      </c>
      <c r="J108" s="128">
        <f t="shared" si="18"/>
        <v>38</v>
      </c>
      <c r="K108" s="118"/>
      <c r="L108" s="118"/>
      <c r="M108" s="97"/>
      <c r="N108" s="98"/>
      <c r="O108" s="98"/>
      <c r="P108" s="98"/>
      <c r="Q108" s="98"/>
      <c r="R108" s="98"/>
      <c r="S108" s="98"/>
      <c r="T108" s="98"/>
      <c r="U108" s="98"/>
      <c r="V108" s="98"/>
      <c r="W108" s="98"/>
      <c r="X108" s="98"/>
      <c r="Y108" s="98"/>
      <c r="Z108" s="98"/>
      <c r="AA108" s="98"/>
      <c r="AB108" s="98"/>
      <c r="AC108" s="98"/>
      <c r="AD108" s="98"/>
      <c r="AE108" s="98"/>
      <c r="AF108" s="98"/>
      <c r="AG108" s="98"/>
      <c r="AH108" s="98"/>
      <c r="AI108" s="98"/>
    </row>
    <row r="109" ht="24.75" customHeight="1">
      <c r="A109" s="242"/>
      <c r="B109" s="149"/>
      <c r="C109" s="150" t="s">
        <v>171</v>
      </c>
      <c r="D109" s="188" t="s">
        <v>96</v>
      </c>
      <c r="E109" s="152" t="s">
        <v>43</v>
      </c>
      <c r="F109" s="153" t="s">
        <v>95</v>
      </c>
      <c r="G109" s="154">
        <f t="shared" si="16"/>
        <v>132</v>
      </c>
      <c r="H109" s="155">
        <v>158.4</v>
      </c>
      <c r="I109" s="156">
        <f t="shared" si="17"/>
        <v>150.48</v>
      </c>
      <c r="J109" s="147">
        <f t="shared" si="18"/>
        <v>132</v>
      </c>
      <c r="K109" s="118"/>
      <c r="L109" s="118"/>
      <c r="M109" s="97"/>
      <c r="N109" s="98"/>
      <c r="O109" s="98"/>
      <c r="P109" s="98"/>
      <c r="Q109" s="98"/>
      <c r="R109" s="98"/>
      <c r="S109" s="98"/>
      <c r="T109" s="98"/>
      <c r="U109" s="98"/>
      <c r="V109" s="98"/>
      <c r="W109" s="98"/>
      <c r="X109" s="98"/>
      <c r="Y109" s="98"/>
      <c r="Z109" s="98"/>
      <c r="AA109" s="98"/>
      <c r="AB109" s="98"/>
      <c r="AC109" s="98"/>
      <c r="AD109" s="98"/>
      <c r="AE109" s="98"/>
      <c r="AF109" s="98"/>
      <c r="AG109" s="98"/>
      <c r="AH109" s="98"/>
      <c r="AI109" s="98"/>
    </row>
    <row r="110" ht="19.5" customHeight="1">
      <c r="A110" s="242"/>
      <c r="B110" s="120" t="s">
        <v>222</v>
      </c>
      <c r="C110" s="174" t="s">
        <v>223</v>
      </c>
      <c r="D110" s="287" t="s">
        <v>102</v>
      </c>
      <c r="E110" s="190" t="s">
        <v>43</v>
      </c>
      <c r="F110" s="191" t="s">
        <v>91</v>
      </c>
      <c r="G110" s="192">
        <f t="shared" si="16"/>
        <v>39.5</v>
      </c>
      <c r="H110" s="193">
        <v>47.4</v>
      </c>
      <c r="I110" s="194">
        <f t="shared" si="17"/>
        <v>45.03</v>
      </c>
      <c r="J110" s="128">
        <f t="shared" si="18"/>
        <v>39.5</v>
      </c>
      <c r="K110" s="118"/>
      <c r="L110" s="118"/>
      <c r="M110" s="97"/>
      <c r="N110" s="98"/>
      <c r="O110" s="98"/>
      <c r="P110" s="98"/>
      <c r="Q110" s="98"/>
      <c r="R110" s="98"/>
      <c r="S110" s="98"/>
      <c r="T110" s="98"/>
      <c r="U110" s="98"/>
      <c r="V110" s="98"/>
      <c r="W110" s="98"/>
      <c r="X110" s="98"/>
      <c r="Y110" s="98"/>
      <c r="Z110" s="98"/>
      <c r="AA110" s="98"/>
      <c r="AB110" s="98"/>
      <c r="AC110" s="98"/>
      <c r="AD110" s="98"/>
      <c r="AE110" s="98"/>
      <c r="AF110" s="98"/>
      <c r="AG110" s="98"/>
      <c r="AH110" s="98"/>
      <c r="AI110" s="98"/>
    </row>
    <row r="111" ht="24.75" customHeight="1">
      <c r="A111" s="242"/>
      <c r="B111" s="149"/>
      <c r="C111" s="150" t="s">
        <v>174</v>
      </c>
      <c r="D111" s="288"/>
      <c r="E111" s="196"/>
      <c r="F111" s="197"/>
      <c r="G111" s="198"/>
      <c r="H111" s="199"/>
      <c r="I111" s="200"/>
      <c r="J111" s="128"/>
      <c r="K111" s="118"/>
      <c r="L111" s="118"/>
      <c r="M111" s="97"/>
      <c r="N111" s="98"/>
      <c r="O111" s="98"/>
      <c r="P111" s="98"/>
      <c r="Q111" s="98"/>
      <c r="R111" s="98"/>
      <c r="S111" s="98"/>
      <c r="T111" s="98"/>
      <c r="U111" s="98"/>
      <c r="V111" s="98"/>
      <c r="W111" s="98"/>
      <c r="X111" s="98"/>
      <c r="Y111" s="98"/>
      <c r="Z111" s="98"/>
      <c r="AA111" s="98"/>
      <c r="AB111" s="98"/>
      <c r="AC111" s="98"/>
      <c r="AD111" s="98"/>
      <c r="AE111" s="98"/>
      <c r="AF111" s="98"/>
      <c r="AG111" s="98"/>
      <c r="AH111" s="98"/>
      <c r="AI111" s="98"/>
    </row>
    <row r="112" ht="19.5" customHeight="1">
      <c r="A112" s="242"/>
      <c r="B112" s="120" t="s">
        <v>224</v>
      </c>
      <c r="C112" s="174" t="s">
        <v>225</v>
      </c>
      <c r="D112" s="287" t="s">
        <v>102</v>
      </c>
      <c r="E112" s="190" t="s">
        <v>43</v>
      </c>
      <c r="F112" s="191" t="s">
        <v>91</v>
      </c>
      <c r="G112" s="192">
        <f>H112/1.2</f>
        <v>41.25</v>
      </c>
      <c r="H112" s="193">
        <v>49.5</v>
      </c>
      <c r="I112" s="194">
        <f>H112*(1-$I$5)</f>
        <v>47.025</v>
      </c>
      <c r="J112" s="128">
        <f>H112/1.2</f>
        <v>41.25</v>
      </c>
      <c r="K112" s="118"/>
      <c r="L112" s="118"/>
      <c r="M112" s="97"/>
      <c r="N112" s="98"/>
      <c r="O112" s="98"/>
      <c r="P112" s="98"/>
      <c r="Q112" s="98"/>
      <c r="R112" s="98"/>
      <c r="S112" s="98"/>
      <c r="T112" s="98"/>
      <c r="U112" s="98"/>
      <c r="V112" s="98"/>
      <c r="W112" s="98"/>
      <c r="X112" s="98"/>
      <c r="Y112" s="98"/>
      <c r="Z112" s="98"/>
      <c r="AA112" s="98"/>
      <c r="AB112" s="98"/>
      <c r="AC112" s="98"/>
      <c r="AD112" s="98"/>
      <c r="AE112" s="98"/>
      <c r="AF112" s="98"/>
      <c r="AG112" s="98"/>
      <c r="AH112" s="98"/>
      <c r="AI112" s="98"/>
    </row>
    <row r="113" ht="24.75" customHeight="1">
      <c r="A113" s="242"/>
      <c r="B113" s="149"/>
      <c r="C113" s="150" t="s">
        <v>177</v>
      </c>
      <c r="D113" s="288"/>
      <c r="E113" s="196"/>
      <c r="F113" s="197"/>
      <c r="G113" s="198"/>
      <c r="H113" s="199"/>
      <c r="I113" s="200"/>
      <c r="J113" s="128"/>
      <c r="K113" s="118"/>
      <c r="L113" s="118"/>
      <c r="M113" s="97"/>
      <c r="N113" s="98"/>
      <c r="O113" s="98"/>
      <c r="P113" s="98"/>
      <c r="Q113" s="98"/>
      <c r="R113" s="98"/>
      <c r="S113" s="98"/>
      <c r="T113" s="98"/>
      <c r="U113" s="98"/>
      <c r="V113" s="98"/>
      <c r="W113" s="98"/>
      <c r="X113" s="98"/>
      <c r="Y113" s="98"/>
      <c r="Z113" s="98"/>
      <c r="AA113" s="98"/>
      <c r="AB113" s="98"/>
      <c r="AC113" s="98"/>
      <c r="AD113" s="98"/>
      <c r="AE113" s="98"/>
      <c r="AF113" s="98"/>
      <c r="AG113" s="98"/>
      <c r="AH113" s="98"/>
      <c r="AI113" s="98"/>
    </row>
    <row r="114" ht="19.5" customHeight="1">
      <c r="A114" s="242"/>
      <c r="B114" s="131" t="s">
        <v>226</v>
      </c>
      <c r="C114" s="209" t="s">
        <v>227</v>
      </c>
      <c r="D114" s="289" t="s">
        <v>102</v>
      </c>
      <c r="E114" s="244" t="s">
        <v>43</v>
      </c>
      <c r="F114" s="245" t="s">
        <v>91</v>
      </c>
      <c r="G114" s="192">
        <f>H114/1.2</f>
        <v>45.25</v>
      </c>
      <c r="H114" s="246">
        <v>54.3</v>
      </c>
      <c r="I114" s="247">
        <f>H114*(1-$I$5)</f>
        <v>51.585</v>
      </c>
      <c r="J114" s="128">
        <f>H114/1.2</f>
        <v>45.25</v>
      </c>
      <c r="K114" s="118"/>
      <c r="L114" s="118"/>
      <c r="M114" s="97"/>
      <c r="N114" s="98"/>
      <c r="O114" s="98"/>
      <c r="P114" s="98"/>
      <c r="Q114" s="98"/>
      <c r="R114" s="98"/>
      <c r="S114" s="98"/>
      <c r="T114" s="98"/>
      <c r="U114" s="98"/>
      <c r="V114" s="98"/>
      <c r="W114" s="98"/>
      <c r="X114" s="98"/>
      <c r="Y114" s="98"/>
      <c r="Z114" s="98"/>
      <c r="AA114" s="98"/>
      <c r="AB114" s="98"/>
      <c r="AC114" s="98"/>
      <c r="AD114" s="98"/>
      <c r="AE114" s="98"/>
      <c r="AF114" s="98"/>
      <c r="AG114" s="98"/>
      <c r="AH114" s="98"/>
      <c r="AI114" s="98"/>
    </row>
    <row r="115" ht="24.75" customHeight="1">
      <c r="A115" s="248"/>
      <c r="B115" s="149"/>
      <c r="C115" s="150" t="s">
        <v>180</v>
      </c>
      <c r="D115" s="288"/>
      <c r="E115" s="196"/>
      <c r="F115" s="197"/>
      <c r="G115" s="198"/>
      <c r="H115" s="199"/>
      <c r="I115" s="200"/>
      <c r="J115" s="128"/>
      <c r="K115" s="118"/>
      <c r="L115" s="118"/>
      <c r="M115" s="97"/>
      <c r="N115" s="98"/>
      <c r="O115" s="98"/>
      <c r="P115" s="98"/>
      <c r="Q115" s="98"/>
      <c r="R115" s="98"/>
      <c r="S115" s="98"/>
      <c r="T115" s="98"/>
      <c r="U115" s="98"/>
      <c r="V115" s="98"/>
      <c r="W115" s="98"/>
      <c r="X115" s="98"/>
      <c r="Y115" s="98"/>
      <c r="Z115" s="98"/>
      <c r="AA115" s="98"/>
      <c r="AB115" s="98"/>
      <c r="AC115" s="98"/>
      <c r="AD115" s="98"/>
      <c r="AE115" s="98"/>
      <c r="AF115" s="98"/>
      <c r="AG115" s="98"/>
      <c r="AH115" s="98"/>
      <c r="AI115" s="98"/>
    </row>
    <row r="116" ht="19.5" customHeight="1">
      <c r="A116" s="242"/>
      <c r="B116" s="120" t="s">
        <v>228</v>
      </c>
      <c r="C116" s="121" t="s">
        <v>229</v>
      </c>
      <c r="D116" s="287" t="s">
        <v>102</v>
      </c>
      <c r="E116" s="190" t="s">
        <v>43</v>
      </c>
      <c r="F116" s="191" t="s">
        <v>91</v>
      </c>
      <c r="G116" s="192">
        <f>H116/1.2</f>
        <v>36.5</v>
      </c>
      <c r="H116" s="193">
        <v>43.8</v>
      </c>
      <c r="I116" s="194">
        <f>H116*(1-$I$5)</f>
        <v>41.61</v>
      </c>
      <c r="J116" s="128">
        <f>H116/1.2</f>
        <v>36.5</v>
      </c>
      <c r="K116" s="118"/>
      <c r="L116" s="118"/>
      <c r="M116" s="97"/>
      <c r="N116" s="98"/>
      <c r="O116" s="98"/>
      <c r="P116" s="98"/>
      <c r="Q116" s="98"/>
      <c r="R116" s="98"/>
      <c r="S116" s="98"/>
      <c r="T116" s="98"/>
      <c r="U116" s="98"/>
      <c r="V116" s="98"/>
      <c r="W116" s="98"/>
      <c r="X116" s="98"/>
      <c r="Y116" s="98"/>
      <c r="Z116" s="98"/>
      <c r="AA116" s="98"/>
      <c r="AB116" s="98"/>
      <c r="AC116" s="98"/>
      <c r="AD116" s="98"/>
      <c r="AE116" s="98"/>
      <c r="AF116" s="98"/>
      <c r="AG116" s="98"/>
      <c r="AH116" s="98"/>
      <c r="AI116" s="98"/>
    </row>
    <row r="117" ht="24.75" customHeight="1">
      <c r="A117" s="242"/>
      <c r="B117" s="149"/>
      <c r="C117" s="150" t="s">
        <v>230</v>
      </c>
      <c r="D117" s="288"/>
      <c r="E117" s="196"/>
      <c r="F117" s="197"/>
      <c r="G117" s="198"/>
      <c r="H117" s="199"/>
      <c r="I117" s="200"/>
      <c r="J117" s="128"/>
      <c r="K117" s="118"/>
      <c r="L117" s="118"/>
      <c r="M117" s="97"/>
      <c r="N117" s="98"/>
      <c r="O117" s="98"/>
      <c r="P117" s="98"/>
      <c r="Q117" s="98"/>
      <c r="R117" s="98"/>
      <c r="S117" s="98"/>
      <c r="T117" s="98"/>
      <c r="U117" s="98"/>
      <c r="V117" s="98"/>
      <c r="W117" s="98"/>
      <c r="X117" s="98"/>
      <c r="Y117" s="98"/>
      <c r="Z117" s="98"/>
      <c r="AA117" s="98"/>
      <c r="AB117" s="98"/>
      <c r="AC117" s="98"/>
      <c r="AD117" s="98"/>
      <c r="AE117" s="98"/>
      <c r="AF117" s="98"/>
      <c r="AG117" s="98"/>
      <c r="AH117" s="98"/>
      <c r="AI117" s="98"/>
    </row>
    <row r="118" ht="19.5" customHeight="1">
      <c r="A118" s="242"/>
      <c r="B118" s="131" t="s">
        <v>231</v>
      </c>
      <c r="C118" s="209" t="s">
        <v>232</v>
      </c>
      <c r="D118" s="289" t="s">
        <v>102</v>
      </c>
      <c r="E118" s="244" t="s">
        <v>43</v>
      </c>
      <c r="F118" s="245" t="s">
        <v>91</v>
      </c>
      <c r="G118" s="192">
        <f>H118/1.2</f>
        <v>43.5</v>
      </c>
      <c r="H118" s="246">
        <v>52.2</v>
      </c>
      <c r="I118" s="247">
        <f>H118*(1-$I$5)</f>
        <v>49.59</v>
      </c>
      <c r="J118" s="128">
        <f>H118/1.2</f>
        <v>43.5</v>
      </c>
      <c r="K118" s="118"/>
      <c r="L118" s="118"/>
      <c r="M118" s="97"/>
      <c r="N118" s="98"/>
      <c r="O118" s="98"/>
      <c r="P118" s="98"/>
      <c r="Q118" s="98"/>
      <c r="R118" s="98"/>
      <c r="S118" s="98"/>
      <c r="T118" s="98"/>
      <c r="U118" s="98"/>
      <c r="V118" s="98"/>
      <c r="W118" s="98"/>
      <c r="X118" s="98"/>
      <c r="Y118" s="98"/>
      <c r="Z118" s="98"/>
      <c r="AA118" s="98"/>
      <c r="AB118" s="98"/>
      <c r="AC118" s="98"/>
      <c r="AD118" s="98"/>
      <c r="AE118" s="98"/>
      <c r="AF118" s="98"/>
      <c r="AG118" s="98"/>
      <c r="AH118" s="98"/>
      <c r="AI118" s="98"/>
    </row>
    <row r="119" ht="19.5" customHeight="1">
      <c r="A119" s="248"/>
      <c r="B119" s="149"/>
      <c r="C119" s="150" t="s">
        <v>233</v>
      </c>
      <c r="D119" s="288"/>
      <c r="E119" s="196"/>
      <c r="F119" s="197"/>
      <c r="G119" s="198"/>
      <c r="H119" s="199"/>
      <c r="I119" s="200"/>
      <c r="J119" s="128"/>
      <c r="K119" s="118"/>
      <c r="L119" s="118"/>
      <c r="M119" s="97"/>
      <c r="N119" s="98"/>
      <c r="O119" s="98"/>
      <c r="P119" s="98"/>
      <c r="Q119" s="98"/>
      <c r="R119" s="98"/>
      <c r="S119" s="98"/>
      <c r="T119" s="98"/>
      <c r="U119" s="98"/>
      <c r="V119" s="98"/>
      <c r="W119" s="98"/>
      <c r="X119" s="98"/>
      <c r="Y119" s="98"/>
      <c r="Z119" s="98"/>
      <c r="AA119" s="98"/>
      <c r="AB119" s="98"/>
      <c r="AC119" s="98"/>
      <c r="AD119" s="98"/>
      <c r="AE119" s="98"/>
      <c r="AF119" s="98"/>
      <c r="AG119" s="98"/>
      <c r="AH119" s="98"/>
      <c r="AI119" s="98"/>
    </row>
    <row r="120" ht="19.5" customHeight="1">
      <c r="A120" s="242"/>
      <c r="B120" s="120" t="s">
        <v>234</v>
      </c>
      <c r="C120" s="121" t="s">
        <v>235</v>
      </c>
      <c r="D120" s="287" t="s">
        <v>102</v>
      </c>
      <c r="E120" s="190" t="s">
        <v>43</v>
      </c>
      <c r="F120" s="191" t="s">
        <v>91</v>
      </c>
      <c r="G120" s="192">
        <f>H120/1.2</f>
        <v>30.4</v>
      </c>
      <c r="H120" s="193">
        <v>36.48</v>
      </c>
      <c r="I120" s="194">
        <f t="shared" ref="I120:I122" si="19">H120*(1-$I$5)</f>
        <v>34.656</v>
      </c>
      <c r="J120" s="128">
        <f t="shared" ref="J120:J122" si="20">H120/1.2</f>
        <v>30.4</v>
      </c>
      <c r="K120" s="118"/>
      <c r="L120" s="118"/>
      <c r="M120" s="97"/>
      <c r="N120" s="98"/>
      <c r="O120" s="98"/>
      <c r="P120" s="98"/>
      <c r="Q120" s="98"/>
      <c r="R120" s="98"/>
      <c r="S120" s="98"/>
      <c r="T120" s="98"/>
      <c r="U120" s="98"/>
      <c r="V120" s="98"/>
      <c r="W120" s="98"/>
      <c r="X120" s="98"/>
      <c r="Y120" s="98"/>
      <c r="Z120" s="98"/>
      <c r="AA120" s="98"/>
      <c r="AB120" s="98"/>
      <c r="AC120" s="98"/>
      <c r="AD120" s="98"/>
      <c r="AE120" s="98"/>
      <c r="AF120" s="98"/>
      <c r="AG120" s="98"/>
      <c r="AH120" s="98"/>
      <c r="AI120" s="98"/>
    </row>
    <row r="121" ht="24.75" customHeight="1">
      <c r="A121" s="242"/>
      <c r="B121" s="149"/>
      <c r="C121" s="150" t="s">
        <v>236</v>
      </c>
      <c r="D121" s="188" t="s">
        <v>96</v>
      </c>
      <c r="E121" s="152" t="s">
        <v>43</v>
      </c>
      <c r="F121" s="153" t="s">
        <v>95</v>
      </c>
      <c r="G121" s="198"/>
      <c r="H121" s="155">
        <v>118.5</v>
      </c>
      <c r="I121" s="156">
        <f t="shared" si="19"/>
        <v>112.575</v>
      </c>
      <c r="J121" s="147">
        <f t="shared" si="20"/>
        <v>98.75</v>
      </c>
      <c r="K121" s="118"/>
      <c r="L121" s="118"/>
      <c r="M121" s="97"/>
      <c r="N121" s="98"/>
      <c r="O121" s="98"/>
      <c r="P121" s="98"/>
      <c r="Q121" s="98"/>
      <c r="R121" s="98"/>
      <c r="S121" s="98"/>
      <c r="T121" s="98"/>
      <c r="U121" s="98"/>
      <c r="V121" s="98"/>
      <c r="W121" s="98"/>
      <c r="X121" s="98"/>
      <c r="Y121" s="98"/>
      <c r="Z121" s="98"/>
      <c r="AA121" s="98"/>
      <c r="AB121" s="98"/>
      <c r="AC121" s="98"/>
      <c r="AD121" s="98"/>
      <c r="AE121" s="98"/>
      <c r="AF121" s="98"/>
      <c r="AG121" s="98"/>
      <c r="AH121" s="98"/>
      <c r="AI121" s="98"/>
    </row>
    <row r="122" ht="19.5" customHeight="1">
      <c r="A122" s="242"/>
      <c r="B122" s="131" t="s">
        <v>237</v>
      </c>
      <c r="C122" s="132" t="s">
        <v>238</v>
      </c>
      <c r="D122" s="243" t="s">
        <v>102</v>
      </c>
      <c r="E122" s="244" t="s">
        <v>43</v>
      </c>
      <c r="F122" s="245" t="s">
        <v>91</v>
      </c>
      <c r="G122" s="192">
        <f>H122/1.2</f>
        <v>35.75</v>
      </c>
      <c r="H122" s="246">
        <v>42.9</v>
      </c>
      <c r="I122" s="247">
        <f t="shared" si="19"/>
        <v>40.755</v>
      </c>
      <c r="J122" s="128">
        <f t="shared" si="20"/>
        <v>35.75</v>
      </c>
      <c r="K122" s="118"/>
      <c r="L122" s="118"/>
      <c r="M122" s="97"/>
      <c r="N122" s="98"/>
      <c r="O122" s="98"/>
      <c r="P122" s="98"/>
      <c r="Q122" s="98"/>
      <c r="R122" s="98"/>
      <c r="S122" s="98"/>
      <c r="T122" s="98"/>
      <c r="U122" s="98"/>
      <c r="V122" s="98"/>
      <c r="W122" s="98"/>
      <c r="X122" s="98"/>
      <c r="Y122" s="98"/>
      <c r="Z122" s="98"/>
      <c r="AA122" s="98"/>
      <c r="AB122" s="98"/>
      <c r="AC122" s="98"/>
      <c r="AD122" s="98"/>
      <c r="AE122" s="98"/>
      <c r="AF122" s="98"/>
      <c r="AG122" s="98"/>
      <c r="AH122" s="98"/>
      <c r="AI122" s="98"/>
    </row>
    <row r="123" ht="19.5" customHeight="1">
      <c r="A123" s="248"/>
      <c r="B123" s="149"/>
      <c r="C123" s="150" t="s">
        <v>239</v>
      </c>
      <c r="D123" s="195"/>
      <c r="E123" s="196"/>
      <c r="F123" s="197"/>
      <c r="G123" s="198"/>
      <c r="H123" s="199"/>
      <c r="I123" s="200"/>
      <c r="J123" s="128"/>
      <c r="K123" s="118"/>
      <c r="L123" s="118"/>
      <c r="M123" s="97"/>
      <c r="N123" s="98"/>
      <c r="O123" s="98"/>
      <c r="P123" s="98"/>
      <c r="Q123" s="98"/>
      <c r="R123" s="98"/>
      <c r="S123" s="98"/>
      <c r="T123" s="98"/>
      <c r="U123" s="98"/>
      <c r="V123" s="98"/>
      <c r="W123" s="98"/>
      <c r="X123" s="98"/>
      <c r="Y123" s="98"/>
      <c r="Z123" s="98"/>
      <c r="AA123" s="98"/>
      <c r="AB123" s="98"/>
      <c r="AC123" s="98"/>
      <c r="AD123" s="98"/>
      <c r="AE123" s="98"/>
      <c r="AF123" s="98"/>
      <c r="AG123" s="98"/>
      <c r="AH123" s="98"/>
      <c r="AI123" s="98"/>
    </row>
    <row r="124" ht="24.75" customHeight="1">
      <c r="A124" s="290"/>
      <c r="B124" s="120" t="s">
        <v>240</v>
      </c>
      <c r="C124" s="121" t="s">
        <v>241</v>
      </c>
      <c r="D124" s="287" t="s">
        <v>102</v>
      </c>
      <c r="E124" s="190" t="s">
        <v>43</v>
      </c>
      <c r="F124" s="191" t="s">
        <v>91</v>
      </c>
      <c r="G124" s="192">
        <f>H124/1.2</f>
        <v>40.25</v>
      </c>
      <c r="H124" s="193">
        <v>48.3</v>
      </c>
      <c r="I124" s="194">
        <f t="shared" ref="I124:I133" si="21">H124*(1-$I$5)</f>
        <v>45.885</v>
      </c>
      <c r="J124" s="128">
        <f t="shared" ref="J124:J133" si="22">H124/1.2</f>
        <v>40.25</v>
      </c>
      <c r="K124" s="118"/>
      <c r="L124" s="118"/>
      <c r="M124" s="97"/>
      <c r="N124" s="98"/>
      <c r="O124" s="98"/>
      <c r="P124" s="98"/>
      <c r="Q124" s="98"/>
      <c r="R124" s="98"/>
      <c r="S124" s="98"/>
      <c r="T124" s="98"/>
      <c r="U124" s="98"/>
      <c r="V124" s="98"/>
      <c r="W124" s="98"/>
      <c r="X124" s="98"/>
      <c r="Y124" s="98"/>
      <c r="Z124" s="98"/>
      <c r="AA124" s="98"/>
      <c r="AB124" s="98"/>
      <c r="AC124" s="98"/>
      <c r="AD124" s="98"/>
      <c r="AE124" s="98"/>
      <c r="AF124" s="98"/>
      <c r="AG124" s="98"/>
      <c r="AH124" s="98"/>
      <c r="AI124" s="98"/>
    </row>
    <row r="125" ht="30.0" customHeight="1">
      <c r="A125" s="248"/>
      <c r="B125" s="149"/>
      <c r="C125" s="150" t="s">
        <v>242</v>
      </c>
      <c r="D125" s="188" t="s">
        <v>96</v>
      </c>
      <c r="E125" s="152" t="s">
        <v>43</v>
      </c>
      <c r="F125" s="153" t="s">
        <v>95</v>
      </c>
      <c r="G125" s="198"/>
      <c r="H125" s="155">
        <v>135.6</v>
      </c>
      <c r="I125" s="156">
        <f t="shared" si="21"/>
        <v>128.82</v>
      </c>
      <c r="J125" s="147">
        <f t="shared" si="22"/>
        <v>113</v>
      </c>
      <c r="K125" s="118"/>
      <c r="L125" s="118"/>
      <c r="M125" s="97"/>
      <c r="N125" s="98"/>
      <c r="O125" s="98"/>
      <c r="P125" s="98"/>
      <c r="Q125" s="98"/>
      <c r="R125" s="98"/>
      <c r="S125" s="98"/>
      <c r="T125" s="98"/>
      <c r="U125" s="98"/>
      <c r="V125" s="98"/>
      <c r="W125" s="98"/>
      <c r="X125" s="98"/>
      <c r="Y125" s="98"/>
      <c r="Z125" s="98"/>
      <c r="AA125" s="98"/>
      <c r="AB125" s="98"/>
      <c r="AC125" s="98"/>
      <c r="AD125" s="98"/>
      <c r="AE125" s="98"/>
      <c r="AF125" s="98"/>
      <c r="AG125" s="98"/>
      <c r="AH125" s="98"/>
      <c r="AI125" s="98"/>
    </row>
    <row r="126" ht="24.75" customHeight="1">
      <c r="A126" s="139"/>
      <c r="B126" s="120" t="s">
        <v>243</v>
      </c>
      <c r="C126" s="121" t="s">
        <v>244</v>
      </c>
      <c r="D126" s="189" t="s">
        <v>90</v>
      </c>
      <c r="E126" s="190" t="s">
        <v>43</v>
      </c>
      <c r="F126" s="191" t="s">
        <v>91</v>
      </c>
      <c r="G126" s="192">
        <f t="shared" ref="G126:G133" si="23">H126/1.2</f>
        <v>37.45</v>
      </c>
      <c r="H126" s="193">
        <v>44.94</v>
      </c>
      <c r="I126" s="194">
        <f t="shared" si="21"/>
        <v>42.693</v>
      </c>
      <c r="J126" s="128">
        <f t="shared" si="22"/>
        <v>37.45</v>
      </c>
      <c r="K126" s="118"/>
      <c r="L126" s="118"/>
      <c r="M126" s="97"/>
      <c r="N126" s="98"/>
      <c r="O126" s="98"/>
      <c r="P126" s="98"/>
      <c r="Q126" s="98"/>
      <c r="R126" s="98"/>
      <c r="S126" s="98"/>
      <c r="T126" s="98"/>
      <c r="U126" s="98"/>
      <c r="V126" s="98"/>
      <c r="W126" s="98"/>
      <c r="X126" s="98"/>
      <c r="Y126" s="98"/>
      <c r="Z126" s="98"/>
      <c r="AA126" s="98"/>
      <c r="AB126" s="98"/>
      <c r="AC126" s="98"/>
      <c r="AD126" s="98"/>
      <c r="AE126" s="98"/>
      <c r="AF126" s="98"/>
      <c r="AG126" s="98"/>
      <c r="AH126" s="98"/>
      <c r="AI126" s="98"/>
    </row>
    <row r="127" ht="16.5" customHeight="1">
      <c r="A127" s="139"/>
      <c r="B127" s="131"/>
      <c r="C127" s="140" t="s">
        <v>245</v>
      </c>
      <c r="D127" s="270" t="s">
        <v>146</v>
      </c>
      <c r="E127" s="271" t="s">
        <v>43</v>
      </c>
      <c r="F127" s="272" t="s">
        <v>95</v>
      </c>
      <c r="G127" s="273">
        <f t="shared" si="23"/>
        <v>44</v>
      </c>
      <c r="H127" s="274">
        <v>52.8</v>
      </c>
      <c r="I127" s="275">
        <f t="shared" si="21"/>
        <v>50.16</v>
      </c>
      <c r="J127" s="147">
        <f t="shared" si="22"/>
        <v>44</v>
      </c>
      <c r="K127" s="118"/>
      <c r="L127" s="118"/>
      <c r="M127" s="97"/>
      <c r="N127" s="98"/>
      <c r="O127" s="98"/>
      <c r="P127" s="98"/>
      <c r="Q127" s="98"/>
      <c r="R127" s="98"/>
      <c r="S127" s="98"/>
      <c r="T127" s="98"/>
      <c r="U127" s="98"/>
      <c r="V127" s="98"/>
      <c r="W127" s="98"/>
      <c r="X127" s="98"/>
      <c r="Y127" s="98"/>
      <c r="Z127" s="98"/>
      <c r="AA127" s="98"/>
      <c r="AB127" s="98"/>
      <c r="AC127" s="98"/>
      <c r="AD127" s="98"/>
      <c r="AE127" s="98"/>
      <c r="AF127" s="98"/>
      <c r="AG127" s="98"/>
      <c r="AH127" s="98"/>
      <c r="AI127" s="98"/>
    </row>
    <row r="128" ht="16.5" customHeight="1">
      <c r="A128" s="139"/>
      <c r="B128" s="149"/>
      <c r="C128" s="150"/>
      <c r="D128" s="188" t="s">
        <v>96</v>
      </c>
      <c r="E128" s="152" t="s">
        <v>43</v>
      </c>
      <c r="F128" s="153" t="s">
        <v>95</v>
      </c>
      <c r="G128" s="154">
        <f t="shared" si="23"/>
        <v>96</v>
      </c>
      <c r="H128" s="155">
        <v>115.2</v>
      </c>
      <c r="I128" s="156">
        <f t="shared" si="21"/>
        <v>109.44</v>
      </c>
      <c r="J128" s="147">
        <f t="shared" si="22"/>
        <v>96</v>
      </c>
      <c r="K128" s="118"/>
      <c r="L128" s="118"/>
      <c r="M128" s="97"/>
      <c r="N128" s="98"/>
      <c r="O128" s="98"/>
      <c r="P128" s="98"/>
      <c r="Q128" s="98"/>
      <c r="R128" s="98"/>
      <c r="S128" s="98"/>
      <c r="T128" s="98"/>
      <c r="U128" s="98"/>
      <c r="V128" s="98"/>
      <c r="W128" s="98"/>
      <c r="X128" s="98"/>
      <c r="Y128" s="98"/>
      <c r="Z128" s="98"/>
      <c r="AA128" s="98"/>
      <c r="AB128" s="98"/>
      <c r="AC128" s="98"/>
      <c r="AD128" s="98"/>
      <c r="AE128" s="98"/>
      <c r="AF128" s="98"/>
      <c r="AG128" s="98"/>
      <c r="AH128" s="98"/>
      <c r="AI128" s="98"/>
    </row>
    <row r="129" ht="19.5" customHeight="1">
      <c r="A129" s="139"/>
      <c r="B129" s="120" t="s">
        <v>246</v>
      </c>
      <c r="C129" s="121" t="s">
        <v>247</v>
      </c>
      <c r="D129" s="189" t="s">
        <v>90</v>
      </c>
      <c r="E129" s="190" t="s">
        <v>43</v>
      </c>
      <c r="F129" s="191" t="s">
        <v>91</v>
      </c>
      <c r="G129" s="192">
        <f t="shared" si="23"/>
        <v>56.5</v>
      </c>
      <c r="H129" s="193">
        <v>67.8</v>
      </c>
      <c r="I129" s="194">
        <f t="shared" si="21"/>
        <v>64.41</v>
      </c>
      <c r="J129" s="128">
        <f t="shared" si="22"/>
        <v>56.5</v>
      </c>
      <c r="K129" s="129"/>
      <c r="L129" s="118"/>
      <c r="M129" s="97"/>
      <c r="N129" s="98"/>
      <c r="O129" s="98"/>
      <c r="P129" s="98"/>
      <c r="Q129" s="98"/>
      <c r="R129" s="98"/>
      <c r="S129" s="98"/>
      <c r="T129" s="98"/>
      <c r="U129" s="98"/>
      <c r="V129" s="98"/>
      <c r="W129" s="98"/>
      <c r="X129" s="98"/>
      <c r="Y129" s="98"/>
      <c r="Z129" s="98"/>
      <c r="AA129" s="98"/>
      <c r="AB129" s="98"/>
      <c r="AC129" s="98"/>
      <c r="AD129" s="98"/>
      <c r="AE129" s="98"/>
      <c r="AF129" s="98"/>
      <c r="AG129" s="98"/>
      <c r="AH129" s="98"/>
      <c r="AI129" s="98"/>
    </row>
    <row r="130" ht="16.5" customHeight="1">
      <c r="A130" s="139"/>
      <c r="B130" s="131"/>
      <c r="C130" s="140" t="s">
        <v>248</v>
      </c>
      <c r="D130" s="270" t="s">
        <v>146</v>
      </c>
      <c r="E130" s="271" t="s">
        <v>43</v>
      </c>
      <c r="F130" s="272" t="s">
        <v>95</v>
      </c>
      <c r="G130" s="273">
        <f t="shared" si="23"/>
        <v>63.5</v>
      </c>
      <c r="H130" s="274">
        <v>76.2</v>
      </c>
      <c r="I130" s="275">
        <f t="shared" si="21"/>
        <v>72.39</v>
      </c>
      <c r="J130" s="147">
        <f t="shared" si="22"/>
        <v>63.5</v>
      </c>
      <c r="K130" s="129"/>
      <c r="L130" s="118"/>
      <c r="M130" s="97"/>
      <c r="N130" s="98"/>
      <c r="O130" s="98"/>
      <c r="P130" s="98"/>
      <c r="Q130" s="98"/>
      <c r="R130" s="98"/>
      <c r="S130" s="98"/>
      <c r="T130" s="98"/>
      <c r="U130" s="98"/>
      <c r="V130" s="98"/>
      <c r="W130" s="98"/>
      <c r="X130" s="98"/>
      <c r="Y130" s="98"/>
      <c r="Z130" s="98"/>
      <c r="AA130" s="98"/>
      <c r="AB130" s="98"/>
      <c r="AC130" s="98"/>
      <c r="AD130" s="98"/>
      <c r="AE130" s="98"/>
      <c r="AF130" s="98"/>
      <c r="AG130" s="98"/>
      <c r="AH130" s="98"/>
      <c r="AI130" s="98"/>
    </row>
    <row r="131" ht="13.5" customHeight="1">
      <c r="A131" s="139"/>
      <c r="B131" s="149"/>
      <c r="C131" s="150"/>
      <c r="D131" s="188" t="s">
        <v>96</v>
      </c>
      <c r="E131" s="152" t="s">
        <v>43</v>
      </c>
      <c r="F131" s="153" t="s">
        <v>95</v>
      </c>
      <c r="G131" s="154">
        <f t="shared" si="23"/>
        <v>95</v>
      </c>
      <c r="H131" s="155">
        <v>114.0</v>
      </c>
      <c r="I131" s="156">
        <f t="shared" si="21"/>
        <v>108.3</v>
      </c>
      <c r="J131" s="147">
        <f t="shared" si="22"/>
        <v>95</v>
      </c>
      <c r="K131" s="118"/>
      <c r="L131" s="118"/>
      <c r="M131" s="97"/>
      <c r="N131" s="98"/>
      <c r="O131" s="98"/>
      <c r="P131" s="98"/>
      <c r="Q131" s="98"/>
      <c r="R131" s="98"/>
      <c r="S131" s="98"/>
      <c r="T131" s="98"/>
      <c r="U131" s="98"/>
      <c r="V131" s="98"/>
      <c r="W131" s="98"/>
      <c r="X131" s="98"/>
      <c r="Y131" s="98"/>
      <c r="Z131" s="98"/>
      <c r="AA131" s="98"/>
      <c r="AB131" s="98"/>
      <c r="AC131" s="98"/>
      <c r="AD131" s="98"/>
      <c r="AE131" s="98"/>
      <c r="AF131" s="98"/>
      <c r="AG131" s="98"/>
      <c r="AH131" s="98"/>
      <c r="AI131" s="98"/>
    </row>
    <row r="132" ht="19.5" customHeight="1">
      <c r="A132" s="139"/>
      <c r="B132" s="120" t="s">
        <v>249</v>
      </c>
      <c r="C132" s="121" t="s">
        <v>250</v>
      </c>
      <c r="D132" s="189" t="s">
        <v>90</v>
      </c>
      <c r="E132" s="190" t="s">
        <v>43</v>
      </c>
      <c r="F132" s="191" t="s">
        <v>91</v>
      </c>
      <c r="G132" s="192">
        <f t="shared" si="23"/>
        <v>41.6</v>
      </c>
      <c r="H132" s="193">
        <v>49.92</v>
      </c>
      <c r="I132" s="194">
        <f t="shared" si="21"/>
        <v>47.424</v>
      </c>
      <c r="J132" s="128">
        <f t="shared" si="22"/>
        <v>41.6</v>
      </c>
      <c r="K132" s="118"/>
      <c r="L132" s="118"/>
      <c r="M132" s="97"/>
      <c r="N132" s="98"/>
      <c r="O132" s="98"/>
      <c r="P132" s="98"/>
      <c r="Q132" s="98"/>
      <c r="R132" s="98"/>
      <c r="S132" s="98"/>
      <c r="T132" s="98"/>
      <c r="U132" s="98"/>
      <c r="V132" s="98"/>
      <c r="W132" s="98"/>
      <c r="X132" s="98"/>
      <c r="Y132" s="98"/>
      <c r="Z132" s="98"/>
      <c r="AA132" s="98"/>
      <c r="AB132" s="98"/>
      <c r="AC132" s="98"/>
      <c r="AD132" s="98"/>
      <c r="AE132" s="98"/>
      <c r="AF132" s="98"/>
      <c r="AG132" s="98"/>
      <c r="AH132" s="98"/>
      <c r="AI132" s="98"/>
    </row>
    <row r="133" ht="16.5" customHeight="1">
      <c r="A133" s="139"/>
      <c r="B133" s="131"/>
      <c r="C133" s="140" t="s">
        <v>251</v>
      </c>
      <c r="D133" s="270" t="s">
        <v>146</v>
      </c>
      <c r="E133" s="271" t="s">
        <v>43</v>
      </c>
      <c r="F133" s="272" t="s">
        <v>95</v>
      </c>
      <c r="G133" s="273">
        <f t="shared" si="23"/>
        <v>52</v>
      </c>
      <c r="H133" s="274">
        <v>62.4</v>
      </c>
      <c r="I133" s="275">
        <f t="shared" si="21"/>
        <v>59.28</v>
      </c>
      <c r="J133" s="147">
        <f t="shared" si="22"/>
        <v>52</v>
      </c>
      <c r="K133" s="118"/>
      <c r="L133" s="118"/>
      <c r="M133" s="97"/>
      <c r="N133" s="98"/>
      <c r="O133" s="98"/>
      <c r="P133" s="98"/>
      <c r="Q133" s="98"/>
      <c r="R133" s="98"/>
      <c r="S133" s="98"/>
      <c r="T133" s="98"/>
      <c r="U133" s="98"/>
      <c r="V133" s="98"/>
      <c r="W133" s="98"/>
      <c r="X133" s="98"/>
      <c r="Y133" s="98"/>
      <c r="Z133" s="98"/>
      <c r="AA133" s="98"/>
      <c r="AB133" s="98"/>
      <c r="AC133" s="98"/>
      <c r="AD133" s="98"/>
      <c r="AE133" s="98"/>
      <c r="AF133" s="98"/>
      <c r="AG133" s="98"/>
      <c r="AH133" s="98"/>
      <c r="AI133" s="98"/>
    </row>
    <row r="134" ht="13.5" customHeight="1">
      <c r="A134" s="248"/>
      <c r="B134" s="149"/>
      <c r="C134" s="150"/>
      <c r="D134" s="265"/>
      <c r="E134" s="264"/>
      <c r="F134" s="280"/>
      <c r="G134" s="266"/>
      <c r="H134" s="267"/>
      <c r="I134" s="268"/>
      <c r="J134" s="147"/>
      <c r="K134" s="118"/>
      <c r="L134" s="118"/>
      <c r="M134" s="97"/>
      <c r="N134" s="98"/>
      <c r="O134" s="98"/>
      <c r="P134" s="98"/>
      <c r="Q134" s="98"/>
      <c r="R134" s="98"/>
      <c r="S134" s="98"/>
      <c r="T134" s="98"/>
      <c r="U134" s="98"/>
      <c r="V134" s="98"/>
      <c r="W134" s="98"/>
      <c r="X134" s="98"/>
      <c r="Y134" s="98"/>
      <c r="Z134" s="98"/>
      <c r="AA134" s="98"/>
      <c r="AB134" s="98"/>
      <c r="AC134" s="98"/>
      <c r="AD134" s="98"/>
      <c r="AE134" s="98"/>
      <c r="AF134" s="98"/>
      <c r="AG134" s="98"/>
      <c r="AH134" s="98"/>
      <c r="AI134" s="98"/>
    </row>
    <row r="135" ht="19.5" customHeight="1">
      <c r="A135" s="139"/>
      <c r="B135" s="131" t="s">
        <v>252</v>
      </c>
      <c r="C135" s="132" t="s">
        <v>253</v>
      </c>
      <c r="D135" s="243" t="s">
        <v>90</v>
      </c>
      <c r="E135" s="244" t="s">
        <v>43</v>
      </c>
      <c r="F135" s="253" t="s">
        <v>95</v>
      </c>
      <c r="G135" s="291">
        <f t="shared" ref="G135:G177" si="24">H135/1.2</f>
        <v>50</v>
      </c>
      <c r="H135" s="246">
        <v>60.0</v>
      </c>
      <c r="I135" s="247">
        <f t="shared" ref="I135:I136" si="25">H135*(1-$I$5)</f>
        <v>57</v>
      </c>
      <c r="J135" s="238"/>
      <c r="K135" s="118"/>
      <c r="L135" s="118"/>
      <c r="M135" s="97"/>
      <c r="N135" s="98"/>
      <c r="O135" s="98"/>
      <c r="P135" s="98"/>
      <c r="Q135" s="98"/>
      <c r="R135" s="98"/>
      <c r="S135" s="98"/>
      <c r="T135" s="98"/>
      <c r="U135" s="98"/>
      <c r="V135" s="98"/>
      <c r="W135" s="98"/>
      <c r="X135" s="98"/>
      <c r="Y135" s="98"/>
      <c r="Z135" s="98"/>
      <c r="AA135" s="98"/>
      <c r="AB135" s="98"/>
      <c r="AC135" s="98"/>
      <c r="AD135" s="98"/>
      <c r="AE135" s="98"/>
      <c r="AF135" s="98"/>
      <c r="AG135" s="98"/>
      <c r="AH135" s="98"/>
      <c r="AI135" s="98"/>
    </row>
    <row r="136" ht="12.0" customHeight="1">
      <c r="A136" s="139"/>
      <c r="B136" s="131"/>
      <c r="C136" s="140" t="s">
        <v>251</v>
      </c>
      <c r="D136" s="270" t="s">
        <v>146</v>
      </c>
      <c r="E136" s="271" t="s">
        <v>43</v>
      </c>
      <c r="F136" s="272" t="s">
        <v>95</v>
      </c>
      <c r="G136" s="273">
        <f t="shared" si="24"/>
        <v>65</v>
      </c>
      <c r="H136" s="274">
        <v>78.0</v>
      </c>
      <c r="I136" s="275">
        <f t="shared" si="25"/>
        <v>74.1</v>
      </c>
      <c r="J136" s="292"/>
      <c r="K136" s="118"/>
      <c r="L136" s="118"/>
      <c r="M136" s="97"/>
      <c r="N136" s="98"/>
      <c r="O136" s="98"/>
      <c r="P136" s="98"/>
      <c r="Q136" s="98"/>
      <c r="R136" s="98"/>
      <c r="S136" s="98"/>
      <c r="T136" s="98"/>
      <c r="U136" s="98"/>
      <c r="V136" s="98"/>
      <c r="W136" s="98"/>
      <c r="X136" s="98"/>
      <c r="Y136" s="98"/>
      <c r="Z136" s="98"/>
      <c r="AA136" s="98"/>
      <c r="AB136" s="98"/>
      <c r="AC136" s="98"/>
      <c r="AD136" s="98"/>
      <c r="AE136" s="98"/>
      <c r="AF136" s="98"/>
      <c r="AG136" s="98"/>
      <c r="AH136" s="98"/>
      <c r="AI136" s="98"/>
    </row>
    <row r="137" ht="13.5" customHeight="1">
      <c r="A137" s="248"/>
      <c r="B137" s="149"/>
      <c r="C137" s="150"/>
      <c r="D137" s="265"/>
      <c r="E137" s="264"/>
      <c r="F137" s="280"/>
      <c r="G137" s="266">
        <f t="shared" si="24"/>
        <v>0</v>
      </c>
      <c r="H137" s="267"/>
      <c r="I137" s="268"/>
      <c r="J137" s="292"/>
      <c r="K137" s="118"/>
      <c r="L137" s="118"/>
      <c r="M137" s="97"/>
      <c r="N137" s="98"/>
      <c r="O137" s="98"/>
      <c r="P137" s="98"/>
      <c r="Q137" s="98"/>
      <c r="R137" s="98"/>
      <c r="S137" s="98"/>
      <c r="T137" s="98"/>
      <c r="U137" s="98"/>
      <c r="V137" s="98"/>
      <c r="W137" s="98"/>
      <c r="X137" s="98"/>
      <c r="Y137" s="98"/>
      <c r="Z137" s="98"/>
      <c r="AA137" s="98"/>
      <c r="AB137" s="98"/>
      <c r="AC137" s="98"/>
      <c r="AD137" s="98"/>
      <c r="AE137" s="98"/>
      <c r="AF137" s="98"/>
      <c r="AG137" s="98"/>
      <c r="AH137" s="98"/>
      <c r="AI137" s="98"/>
    </row>
    <row r="138" ht="24.0" customHeight="1">
      <c r="A138" s="139"/>
      <c r="B138" s="120" t="s">
        <v>254</v>
      </c>
      <c r="C138" s="121" t="s">
        <v>255</v>
      </c>
      <c r="D138" s="189" t="s">
        <v>90</v>
      </c>
      <c r="E138" s="190" t="s">
        <v>43</v>
      </c>
      <c r="F138" s="191" t="s">
        <v>91</v>
      </c>
      <c r="G138" s="192">
        <f t="shared" si="24"/>
        <v>49.95</v>
      </c>
      <c r="H138" s="193">
        <v>59.94</v>
      </c>
      <c r="I138" s="194">
        <f t="shared" ref="I138:I157" si="26">H138*(1-$I$5)</f>
        <v>56.943</v>
      </c>
      <c r="J138" s="128">
        <f t="shared" ref="J138:J155" si="27">H138/1.2</f>
        <v>49.95</v>
      </c>
      <c r="K138" s="118"/>
      <c r="L138" s="118"/>
      <c r="M138" s="97"/>
      <c r="N138" s="98"/>
      <c r="O138" s="98"/>
      <c r="P138" s="98"/>
      <c r="Q138" s="98"/>
      <c r="R138" s="98"/>
      <c r="S138" s="98"/>
      <c r="T138" s="98"/>
      <c r="U138" s="98"/>
      <c r="V138" s="98"/>
      <c r="W138" s="98"/>
      <c r="X138" s="98"/>
      <c r="Y138" s="98"/>
      <c r="Z138" s="98"/>
      <c r="AA138" s="98"/>
      <c r="AB138" s="98"/>
      <c r="AC138" s="98"/>
      <c r="AD138" s="98"/>
      <c r="AE138" s="98"/>
      <c r="AF138" s="98"/>
      <c r="AG138" s="98"/>
      <c r="AH138" s="98"/>
      <c r="AI138" s="98"/>
    </row>
    <row r="139" ht="12.75" customHeight="1">
      <c r="A139" s="139"/>
      <c r="B139" s="131"/>
      <c r="C139" s="140" t="s">
        <v>256</v>
      </c>
      <c r="D139" s="270" t="s">
        <v>146</v>
      </c>
      <c r="E139" s="271" t="s">
        <v>43</v>
      </c>
      <c r="F139" s="272" t="s">
        <v>95</v>
      </c>
      <c r="G139" s="273">
        <f t="shared" si="24"/>
        <v>64.5</v>
      </c>
      <c r="H139" s="274">
        <v>77.4</v>
      </c>
      <c r="I139" s="275">
        <f t="shared" si="26"/>
        <v>73.53</v>
      </c>
      <c r="J139" s="147">
        <f t="shared" si="27"/>
        <v>64.5</v>
      </c>
      <c r="K139" s="118"/>
      <c r="L139" s="118"/>
      <c r="M139" s="97"/>
      <c r="N139" s="98"/>
      <c r="O139" s="98"/>
      <c r="P139" s="98"/>
      <c r="Q139" s="98"/>
      <c r="R139" s="98"/>
      <c r="S139" s="98"/>
      <c r="T139" s="98"/>
      <c r="U139" s="98"/>
      <c r="V139" s="98"/>
      <c r="W139" s="98"/>
      <c r="X139" s="98"/>
      <c r="Y139" s="98"/>
      <c r="Z139" s="98"/>
      <c r="AA139" s="98"/>
      <c r="AB139" s="98"/>
      <c r="AC139" s="98"/>
      <c r="AD139" s="98"/>
      <c r="AE139" s="98"/>
      <c r="AF139" s="98"/>
      <c r="AG139" s="98"/>
      <c r="AH139" s="98"/>
      <c r="AI139" s="98"/>
    </row>
    <row r="140" ht="13.5" customHeight="1">
      <c r="A140" s="139"/>
      <c r="B140" s="149"/>
      <c r="C140" s="150"/>
      <c r="D140" s="188" t="s">
        <v>96</v>
      </c>
      <c r="E140" s="152" t="s">
        <v>43</v>
      </c>
      <c r="F140" s="153" t="s">
        <v>95</v>
      </c>
      <c r="G140" s="154">
        <f t="shared" si="24"/>
        <v>180</v>
      </c>
      <c r="H140" s="155">
        <v>216.0</v>
      </c>
      <c r="I140" s="156">
        <f t="shared" si="26"/>
        <v>205.2</v>
      </c>
      <c r="J140" s="147">
        <f t="shared" si="27"/>
        <v>180</v>
      </c>
      <c r="K140" s="118"/>
      <c r="L140" s="118"/>
      <c r="M140" s="97"/>
      <c r="N140" s="98"/>
      <c r="O140" s="98"/>
      <c r="P140" s="98"/>
      <c r="Q140" s="98"/>
      <c r="R140" s="98"/>
      <c r="S140" s="98"/>
      <c r="T140" s="98"/>
      <c r="U140" s="98"/>
      <c r="V140" s="98"/>
      <c r="W140" s="98"/>
      <c r="X140" s="98"/>
      <c r="Y140" s="98"/>
      <c r="Z140" s="98"/>
      <c r="AA140" s="98"/>
      <c r="AB140" s="98"/>
      <c r="AC140" s="98"/>
      <c r="AD140" s="98"/>
      <c r="AE140" s="98"/>
      <c r="AF140" s="98"/>
      <c r="AG140" s="98"/>
      <c r="AH140" s="98"/>
      <c r="AI140" s="98"/>
    </row>
    <row r="141" ht="18.0" customHeight="1">
      <c r="A141" s="139"/>
      <c r="B141" s="120" t="s">
        <v>257</v>
      </c>
      <c r="C141" s="121" t="s">
        <v>258</v>
      </c>
      <c r="D141" s="189" t="s">
        <v>90</v>
      </c>
      <c r="E141" s="190" t="s">
        <v>43</v>
      </c>
      <c r="F141" s="191" t="s">
        <v>91</v>
      </c>
      <c r="G141" s="192">
        <f t="shared" si="24"/>
        <v>69</v>
      </c>
      <c r="H141" s="193">
        <v>82.8</v>
      </c>
      <c r="I141" s="194">
        <f t="shared" si="26"/>
        <v>78.66</v>
      </c>
      <c r="J141" s="128">
        <f t="shared" si="27"/>
        <v>69</v>
      </c>
      <c r="K141" s="129"/>
      <c r="L141" s="118"/>
      <c r="M141" s="97"/>
      <c r="N141" s="98"/>
      <c r="O141" s="98"/>
      <c r="P141" s="98"/>
      <c r="Q141" s="98"/>
      <c r="R141" s="98"/>
      <c r="S141" s="98"/>
      <c r="T141" s="98"/>
      <c r="U141" s="98"/>
      <c r="V141" s="98"/>
      <c r="W141" s="98"/>
      <c r="X141" s="98"/>
      <c r="Y141" s="98"/>
      <c r="Z141" s="98"/>
      <c r="AA141" s="98"/>
      <c r="AB141" s="98"/>
      <c r="AC141" s="98"/>
      <c r="AD141" s="98"/>
      <c r="AE141" s="98"/>
      <c r="AF141" s="98"/>
      <c r="AG141" s="98"/>
      <c r="AH141" s="98"/>
      <c r="AI141" s="98"/>
    </row>
    <row r="142" ht="15.0" customHeight="1">
      <c r="A142" s="139"/>
      <c r="B142" s="131"/>
      <c r="C142" s="140" t="s">
        <v>259</v>
      </c>
      <c r="D142" s="270" t="s">
        <v>146</v>
      </c>
      <c r="E142" s="271" t="s">
        <v>43</v>
      </c>
      <c r="F142" s="272" t="s">
        <v>95</v>
      </c>
      <c r="G142" s="273">
        <f t="shared" si="24"/>
        <v>83.25</v>
      </c>
      <c r="H142" s="274">
        <v>99.9</v>
      </c>
      <c r="I142" s="275">
        <f t="shared" si="26"/>
        <v>94.905</v>
      </c>
      <c r="J142" s="147">
        <f t="shared" si="27"/>
        <v>83.25</v>
      </c>
      <c r="K142" s="118"/>
      <c r="L142" s="118"/>
      <c r="M142" s="97"/>
      <c r="N142" s="98"/>
      <c r="O142" s="98"/>
      <c r="P142" s="98"/>
      <c r="Q142" s="98"/>
      <c r="R142" s="98"/>
      <c r="S142" s="98"/>
      <c r="T142" s="98"/>
      <c r="U142" s="98"/>
      <c r="V142" s="98"/>
      <c r="W142" s="98"/>
      <c r="X142" s="98"/>
      <c r="Y142" s="98"/>
      <c r="Z142" s="98"/>
      <c r="AA142" s="98"/>
      <c r="AB142" s="98"/>
      <c r="AC142" s="98"/>
      <c r="AD142" s="98"/>
      <c r="AE142" s="98"/>
      <c r="AF142" s="98"/>
      <c r="AG142" s="98"/>
      <c r="AH142" s="98"/>
      <c r="AI142" s="98"/>
    </row>
    <row r="143" ht="13.5" customHeight="1">
      <c r="A143" s="139"/>
      <c r="B143" s="149"/>
      <c r="C143" s="150"/>
      <c r="D143" s="188" t="s">
        <v>260</v>
      </c>
      <c r="E143" s="152" t="s">
        <v>43</v>
      </c>
      <c r="F143" s="153" t="s">
        <v>95</v>
      </c>
      <c r="G143" s="154">
        <f t="shared" si="24"/>
        <v>195</v>
      </c>
      <c r="H143" s="155">
        <v>234.0</v>
      </c>
      <c r="I143" s="156">
        <f t="shared" si="26"/>
        <v>222.3</v>
      </c>
      <c r="J143" s="147">
        <f t="shared" si="27"/>
        <v>195</v>
      </c>
      <c r="K143" s="118"/>
      <c r="L143" s="118"/>
      <c r="M143" s="97"/>
      <c r="N143" s="98"/>
      <c r="O143" s="98"/>
      <c r="P143" s="98"/>
      <c r="Q143" s="98"/>
      <c r="R143" s="98"/>
      <c r="S143" s="98"/>
      <c r="T143" s="98"/>
      <c r="U143" s="98"/>
      <c r="V143" s="98"/>
      <c r="W143" s="98"/>
      <c r="X143" s="98"/>
      <c r="Y143" s="98"/>
      <c r="Z143" s="98"/>
      <c r="AA143" s="98"/>
      <c r="AB143" s="98"/>
      <c r="AC143" s="98"/>
      <c r="AD143" s="98"/>
      <c r="AE143" s="98"/>
      <c r="AF143" s="98"/>
      <c r="AG143" s="98"/>
      <c r="AH143" s="98"/>
      <c r="AI143" s="98"/>
    </row>
    <row r="144" ht="18.75" customHeight="1">
      <c r="A144" s="139"/>
      <c r="B144" s="120" t="s">
        <v>261</v>
      </c>
      <c r="C144" s="121" t="s">
        <v>262</v>
      </c>
      <c r="D144" s="189" t="s">
        <v>90</v>
      </c>
      <c r="E144" s="190" t="s">
        <v>43</v>
      </c>
      <c r="F144" s="191" t="s">
        <v>91</v>
      </c>
      <c r="G144" s="192">
        <f t="shared" si="24"/>
        <v>54.5</v>
      </c>
      <c r="H144" s="193">
        <v>65.4</v>
      </c>
      <c r="I144" s="194">
        <f t="shared" si="26"/>
        <v>62.13</v>
      </c>
      <c r="J144" s="128">
        <f t="shared" si="27"/>
        <v>54.5</v>
      </c>
      <c r="K144" s="118"/>
      <c r="L144" s="118"/>
      <c r="M144" s="97"/>
      <c r="N144" s="98"/>
      <c r="O144" s="98"/>
      <c r="P144" s="98"/>
      <c r="Q144" s="98"/>
      <c r="R144" s="98"/>
      <c r="S144" s="98"/>
      <c r="T144" s="98"/>
      <c r="U144" s="98"/>
      <c r="V144" s="98"/>
      <c r="W144" s="98"/>
      <c r="X144" s="98"/>
      <c r="Y144" s="98"/>
      <c r="Z144" s="98"/>
      <c r="AA144" s="98"/>
      <c r="AB144" s="98"/>
      <c r="AC144" s="98"/>
      <c r="AD144" s="98"/>
      <c r="AE144" s="98"/>
      <c r="AF144" s="98"/>
      <c r="AG144" s="98"/>
      <c r="AH144" s="98"/>
      <c r="AI144" s="98"/>
    </row>
    <row r="145" ht="15.75" customHeight="1">
      <c r="A145" s="139"/>
      <c r="B145" s="131"/>
      <c r="C145" s="140" t="s">
        <v>263</v>
      </c>
      <c r="D145" s="270" t="s">
        <v>146</v>
      </c>
      <c r="E145" s="271" t="s">
        <v>43</v>
      </c>
      <c r="F145" s="272" t="s">
        <v>95</v>
      </c>
      <c r="G145" s="273">
        <f t="shared" si="24"/>
        <v>71.25</v>
      </c>
      <c r="H145" s="274">
        <v>85.5</v>
      </c>
      <c r="I145" s="275">
        <f t="shared" si="26"/>
        <v>81.225</v>
      </c>
      <c r="J145" s="147">
        <f t="shared" si="27"/>
        <v>71.25</v>
      </c>
      <c r="K145" s="118"/>
      <c r="L145" s="118"/>
      <c r="M145" s="97"/>
      <c r="N145" s="98"/>
      <c r="O145" s="98"/>
      <c r="P145" s="98"/>
      <c r="Q145" s="98"/>
      <c r="R145" s="98"/>
      <c r="S145" s="98"/>
      <c r="T145" s="98"/>
      <c r="U145" s="98"/>
      <c r="V145" s="98"/>
      <c r="W145" s="98"/>
      <c r="X145" s="98"/>
      <c r="Y145" s="98"/>
      <c r="Z145" s="98"/>
      <c r="AA145" s="98"/>
      <c r="AB145" s="98"/>
      <c r="AC145" s="98"/>
      <c r="AD145" s="98"/>
      <c r="AE145" s="98"/>
      <c r="AF145" s="98"/>
      <c r="AG145" s="98"/>
      <c r="AH145" s="98"/>
      <c r="AI145" s="98"/>
    </row>
    <row r="146" ht="13.5" customHeight="1">
      <c r="A146" s="139"/>
      <c r="B146" s="149"/>
      <c r="C146" s="150"/>
      <c r="D146" s="188" t="s">
        <v>96</v>
      </c>
      <c r="E146" s="152" t="s">
        <v>43</v>
      </c>
      <c r="F146" s="153" t="s">
        <v>95</v>
      </c>
      <c r="G146" s="154">
        <f t="shared" si="24"/>
        <v>224.25</v>
      </c>
      <c r="H146" s="155">
        <v>269.1</v>
      </c>
      <c r="I146" s="156">
        <f t="shared" si="26"/>
        <v>255.645</v>
      </c>
      <c r="J146" s="147">
        <f t="shared" si="27"/>
        <v>224.25</v>
      </c>
      <c r="K146" s="118"/>
      <c r="L146" s="118"/>
      <c r="M146" s="97"/>
      <c r="N146" s="98"/>
      <c r="O146" s="98"/>
      <c r="P146" s="98"/>
      <c r="Q146" s="98"/>
      <c r="R146" s="98"/>
      <c r="S146" s="98"/>
      <c r="T146" s="98"/>
      <c r="U146" s="98"/>
      <c r="V146" s="98"/>
      <c r="W146" s="98"/>
      <c r="X146" s="98"/>
      <c r="Y146" s="98"/>
      <c r="Z146" s="98"/>
      <c r="AA146" s="98"/>
      <c r="AB146" s="98"/>
      <c r="AC146" s="98"/>
      <c r="AD146" s="98"/>
      <c r="AE146" s="98"/>
      <c r="AF146" s="98"/>
      <c r="AG146" s="98"/>
      <c r="AH146" s="98"/>
      <c r="AI146" s="98"/>
    </row>
    <row r="147" ht="16.5" customHeight="1">
      <c r="A147" s="139"/>
      <c r="B147" s="131" t="s">
        <v>264</v>
      </c>
      <c r="C147" s="132" t="s">
        <v>265</v>
      </c>
      <c r="D147" s="243" t="s">
        <v>90</v>
      </c>
      <c r="E147" s="244" t="s">
        <v>43</v>
      </c>
      <c r="F147" s="253" t="s">
        <v>95</v>
      </c>
      <c r="G147" s="291">
        <f t="shared" si="24"/>
        <v>58.25</v>
      </c>
      <c r="H147" s="246">
        <v>69.9</v>
      </c>
      <c r="I147" s="247">
        <f t="shared" si="26"/>
        <v>66.405</v>
      </c>
      <c r="J147" s="128">
        <f t="shared" si="27"/>
        <v>58.25</v>
      </c>
      <c r="K147" s="118"/>
      <c r="L147" s="118"/>
      <c r="M147" s="97"/>
      <c r="N147" s="98"/>
      <c r="O147" s="98"/>
      <c r="P147" s="98"/>
      <c r="Q147" s="98"/>
      <c r="R147" s="98"/>
      <c r="S147" s="98"/>
      <c r="T147" s="98"/>
      <c r="U147" s="98"/>
      <c r="V147" s="98"/>
      <c r="W147" s="98"/>
      <c r="X147" s="98"/>
      <c r="Y147" s="98"/>
      <c r="Z147" s="98"/>
      <c r="AA147" s="98"/>
      <c r="AB147" s="98"/>
      <c r="AC147" s="98"/>
      <c r="AD147" s="98"/>
      <c r="AE147" s="98"/>
      <c r="AF147" s="98"/>
      <c r="AG147" s="98"/>
      <c r="AH147" s="98"/>
      <c r="AI147" s="98"/>
    </row>
    <row r="148" ht="12.0" customHeight="1">
      <c r="A148" s="139"/>
      <c r="B148" s="131"/>
      <c r="C148" s="140" t="s">
        <v>263</v>
      </c>
      <c r="D148" s="270" t="s">
        <v>146</v>
      </c>
      <c r="E148" s="271" t="s">
        <v>43</v>
      </c>
      <c r="F148" s="272" t="s">
        <v>95</v>
      </c>
      <c r="G148" s="273">
        <f t="shared" si="24"/>
        <v>75</v>
      </c>
      <c r="H148" s="274">
        <v>90.0</v>
      </c>
      <c r="I148" s="275">
        <f t="shared" si="26"/>
        <v>85.5</v>
      </c>
      <c r="J148" s="147">
        <f t="shared" si="27"/>
        <v>75</v>
      </c>
      <c r="K148" s="118"/>
      <c r="L148" s="118"/>
      <c r="M148" s="97"/>
      <c r="N148" s="98"/>
      <c r="O148" s="98"/>
      <c r="P148" s="98"/>
      <c r="Q148" s="98"/>
      <c r="R148" s="98"/>
      <c r="S148" s="98"/>
      <c r="T148" s="98"/>
      <c r="U148" s="98"/>
      <c r="V148" s="98"/>
      <c r="W148" s="98"/>
      <c r="X148" s="98"/>
      <c r="Y148" s="98"/>
      <c r="Z148" s="98"/>
      <c r="AA148" s="98"/>
      <c r="AB148" s="98"/>
      <c r="AC148" s="98"/>
      <c r="AD148" s="98"/>
      <c r="AE148" s="98"/>
      <c r="AF148" s="98"/>
      <c r="AG148" s="98"/>
      <c r="AH148" s="98"/>
      <c r="AI148" s="98"/>
    </row>
    <row r="149" ht="12.0" customHeight="1">
      <c r="A149" s="148"/>
      <c r="B149" s="149"/>
      <c r="C149" s="150"/>
      <c r="D149" s="188" t="s">
        <v>96</v>
      </c>
      <c r="E149" s="152" t="s">
        <v>43</v>
      </c>
      <c r="F149" s="153" t="s">
        <v>95</v>
      </c>
      <c r="G149" s="154">
        <f t="shared" si="24"/>
        <v>247</v>
      </c>
      <c r="H149" s="155">
        <v>296.4</v>
      </c>
      <c r="I149" s="156">
        <f t="shared" si="26"/>
        <v>281.58</v>
      </c>
      <c r="J149" s="147">
        <f t="shared" si="27"/>
        <v>247</v>
      </c>
      <c r="K149" s="118"/>
      <c r="L149" s="118"/>
      <c r="M149" s="97"/>
      <c r="N149" s="98"/>
      <c r="O149" s="98"/>
      <c r="P149" s="98"/>
      <c r="Q149" s="98"/>
      <c r="R149" s="98"/>
      <c r="S149" s="98"/>
      <c r="T149" s="98"/>
      <c r="U149" s="98"/>
      <c r="V149" s="98"/>
      <c r="W149" s="98"/>
      <c r="X149" s="98"/>
      <c r="Y149" s="98"/>
      <c r="Z149" s="98"/>
      <c r="AA149" s="98"/>
      <c r="AB149" s="98"/>
      <c r="AC149" s="98"/>
      <c r="AD149" s="98"/>
      <c r="AE149" s="98"/>
      <c r="AF149" s="98"/>
      <c r="AG149" s="98"/>
      <c r="AH149" s="98"/>
      <c r="AI149" s="98"/>
    </row>
    <row r="150" ht="21.75" customHeight="1">
      <c r="A150" s="139"/>
      <c r="B150" s="120" t="s">
        <v>266</v>
      </c>
      <c r="C150" s="121" t="s">
        <v>267</v>
      </c>
      <c r="D150" s="189" t="s">
        <v>90</v>
      </c>
      <c r="E150" s="190" t="s">
        <v>43</v>
      </c>
      <c r="F150" s="191" t="s">
        <v>91</v>
      </c>
      <c r="G150" s="192">
        <f t="shared" si="24"/>
        <v>22</v>
      </c>
      <c r="H150" s="193">
        <v>26.4</v>
      </c>
      <c r="I150" s="194">
        <f t="shared" si="26"/>
        <v>25.08</v>
      </c>
      <c r="J150" s="128">
        <f t="shared" si="27"/>
        <v>22</v>
      </c>
      <c r="K150" s="118"/>
      <c r="L150" s="118"/>
      <c r="M150" s="97"/>
      <c r="N150" s="98"/>
      <c r="O150" s="98"/>
      <c r="P150" s="98"/>
      <c r="Q150" s="98"/>
      <c r="R150" s="98"/>
      <c r="S150" s="98"/>
      <c r="T150" s="98"/>
      <c r="U150" s="98"/>
      <c r="V150" s="98"/>
      <c r="W150" s="98"/>
      <c r="X150" s="98"/>
      <c r="Y150" s="98"/>
      <c r="Z150" s="98"/>
      <c r="AA150" s="98"/>
      <c r="AB150" s="98"/>
      <c r="AC150" s="98"/>
      <c r="AD150" s="98"/>
      <c r="AE150" s="98"/>
      <c r="AF150" s="98"/>
      <c r="AG150" s="98"/>
      <c r="AH150" s="98"/>
      <c r="AI150" s="98"/>
    </row>
    <row r="151" ht="21.75" customHeight="1">
      <c r="A151" s="139"/>
      <c r="B151" s="149"/>
      <c r="C151" s="177" t="s">
        <v>268</v>
      </c>
      <c r="D151" s="265" t="s">
        <v>146</v>
      </c>
      <c r="E151" s="264" t="s">
        <v>43</v>
      </c>
      <c r="F151" s="280" t="s">
        <v>95</v>
      </c>
      <c r="G151" s="266">
        <f t="shared" si="24"/>
        <v>30.5</v>
      </c>
      <c r="H151" s="267">
        <v>36.6</v>
      </c>
      <c r="I151" s="268">
        <f t="shared" si="26"/>
        <v>34.77</v>
      </c>
      <c r="J151" s="147">
        <f t="shared" si="27"/>
        <v>30.5</v>
      </c>
      <c r="K151" s="118"/>
      <c r="L151" s="118"/>
      <c r="M151" s="97"/>
      <c r="N151" s="98"/>
      <c r="O151" s="98"/>
      <c r="P151" s="98"/>
      <c r="Q151" s="98"/>
      <c r="R151" s="98"/>
      <c r="S151" s="98"/>
      <c r="T151" s="98"/>
      <c r="U151" s="98"/>
      <c r="V151" s="98"/>
      <c r="W151" s="98"/>
      <c r="X151" s="98"/>
      <c r="Y151" s="98"/>
      <c r="Z151" s="98"/>
      <c r="AA151" s="98"/>
      <c r="AB151" s="98"/>
      <c r="AC151" s="98"/>
      <c r="AD151" s="98"/>
      <c r="AE151" s="98"/>
      <c r="AF151" s="98"/>
      <c r="AG151" s="98"/>
      <c r="AH151" s="98"/>
      <c r="AI151" s="98"/>
    </row>
    <row r="152" ht="21.75" customHeight="1">
      <c r="A152" s="139"/>
      <c r="B152" s="120" t="s">
        <v>269</v>
      </c>
      <c r="C152" s="121" t="s">
        <v>270</v>
      </c>
      <c r="D152" s="189" t="s">
        <v>90</v>
      </c>
      <c r="E152" s="190" t="s">
        <v>43</v>
      </c>
      <c r="F152" s="191" t="s">
        <v>91</v>
      </c>
      <c r="G152" s="192">
        <f t="shared" si="24"/>
        <v>44</v>
      </c>
      <c r="H152" s="193">
        <v>52.8</v>
      </c>
      <c r="I152" s="194">
        <f t="shared" si="26"/>
        <v>50.16</v>
      </c>
      <c r="J152" s="128">
        <f t="shared" si="27"/>
        <v>44</v>
      </c>
      <c r="K152" s="129"/>
      <c r="L152" s="118"/>
      <c r="M152" s="97"/>
      <c r="N152" s="98"/>
      <c r="O152" s="98"/>
      <c r="P152" s="98"/>
      <c r="Q152" s="98"/>
      <c r="R152" s="98"/>
      <c r="S152" s="98"/>
      <c r="T152" s="98"/>
      <c r="U152" s="98"/>
      <c r="V152" s="98"/>
      <c r="W152" s="98"/>
      <c r="X152" s="98"/>
      <c r="Y152" s="98"/>
      <c r="Z152" s="98"/>
      <c r="AA152" s="98"/>
      <c r="AB152" s="98"/>
      <c r="AC152" s="98"/>
      <c r="AD152" s="98"/>
      <c r="AE152" s="98"/>
      <c r="AF152" s="98"/>
      <c r="AG152" s="98"/>
      <c r="AH152" s="98"/>
      <c r="AI152" s="98"/>
    </row>
    <row r="153" ht="21.75" customHeight="1">
      <c r="A153" s="139"/>
      <c r="B153" s="149"/>
      <c r="C153" s="150" t="s">
        <v>271</v>
      </c>
      <c r="D153" s="265" t="s">
        <v>146</v>
      </c>
      <c r="E153" s="264" t="s">
        <v>43</v>
      </c>
      <c r="F153" s="280" t="s">
        <v>95</v>
      </c>
      <c r="G153" s="266">
        <f t="shared" si="24"/>
        <v>49.75</v>
      </c>
      <c r="H153" s="267">
        <v>59.7</v>
      </c>
      <c r="I153" s="268">
        <f t="shared" si="26"/>
        <v>56.715</v>
      </c>
      <c r="J153" s="147">
        <f t="shared" si="27"/>
        <v>49.75</v>
      </c>
      <c r="K153" s="129"/>
      <c r="L153" s="118"/>
      <c r="M153" s="97"/>
      <c r="N153" s="98"/>
      <c r="O153" s="98"/>
      <c r="P153" s="98"/>
      <c r="Q153" s="98"/>
      <c r="R153" s="98"/>
      <c r="S153" s="98"/>
      <c r="T153" s="98"/>
      <c r="U153" s="98"/>
      <c r="V153" s="98"/>
      <c r="W153" s="98"/>
      <c r="X153" s="98"/>
      <c r="Y153" s="98"/>
      <c r="Z153" s="98"/>
      <c r="AA153" s="98"/>
      <c r="AB153" s="98"/>
      <c r="AC153" s="98"/>
      <c r="AD153" s="98"/>
      <c r="AE153" s="98"/>
      <c r="AF153" s="98"/>
      <c r="AG153" s="98"/>
      <c r="AH153" s="98"/>
      <c r="AI153" s="98"/>
    </row>
    <row r="154" ht="21.75" customHeight="1">
      <c r="A154" s="139"/>
      <c r="B154" s="120" t="s">
        <v>272</v>
      </c>
      <c r="C154" s="201" t="s">
        <v>273</v>
      </c>
      <c r="D154" s="189" t="s">
        <v>90</v>
      </c>
      <c r="E154" s="190" t="s">
        <v>43</v>
      </c>
      <c r="F154" s="191" t="s">
        <v>91</v>
      </c>
      <c r="G154" s="192">
        <f t="shared" si="24"/>
        <v>33.25</v>
      </c>
      <c r="H154" s="193">
        <v>39.9</v>
      </c>
      <c r="I154" s="194">
        <f t="shared" si="26"/>
        <v>37.905</v>
      </c>
      <c r="J154" s="128">
        <f t="shared" si="27"/>
        <v>33.25</v>
      </c>
      <c r="K154" s="118"/>
      <c r="L154" s="118"/>
      <c r="M154" s="97"/>
      <c r="N154" s="98"/>
      <c r="O154" s="98"/>
      <c r="P154" s="98"/>
      <c r="Q154" s="98"/>
      <c r="R154" s="98"/>
      <c r="S154" s="98"/>
      <c r="T154" s="98"/>
      <c r="U154" s="98"/>
      <c r="V154" s="98"/>
      <c r="W154" s="98"/>
      <c r="X154" s="98"/>
      <c r="Y154" s="98"/>
      <c r="Z154" s="98"/>
      <c r="AA154" s="98"/>
      <c r="AB154" s="98"/>
      <c r="AC154" s="98"/>
      <c r="AD154" s="98"/>
      <c r="AE154" s="98"/>
      <c r="AF154" s="98"/>
      <c r="AG154" s="98"/>
      <c r="AH154" s="98"/>
      <c r="AI154" s="98"/>
    </row>
    <row r="155" ht="21.75" customHeight="1">
      <c r="A155" s="148"/>
      <c r="B155" s="149"/>
      <c r="C155" s="150" t="s">
        <v>274</v>
      </c>
      <c r="D155" s="265" t="s">
        <v>146</v>
      </c>
      <c r="E155" s="264" t="s">
        <v>43</v>
      </c>
      <c r="F155" s="280" t="s">
        <v>95</v>
      </c>
      <c r="G155" s="266">
        <f t="shared" si="24"/>
        <v>37.25</v>
      </c>
      <c r="H155" s="267">
        <v>44.7</v>
      </c>
      <c r="I155" s="268">
        <f t="shared" si="26"/>
        <v>42.465</v>
      </c>
      <c r="J155" s="147">
        <f t="shared" si="27"/>
        <v>37.25</v>
      </c>
      <c r="K155" s="118"/>
      <c r="L155" s="118"/>
      <c r="M155" s="118"/>
      <c r="N155" s="118"/>
      <c r="O155" s="118"/>
      <c r="P155" s="118"/>
      <c r="Q155" s="118"/>
      <c r="R155" s="118"/>
      <c r="S155" s="118"/>
      <c r="T155" s="118"/>
      <c r="U155" s="118"/>
      <c r="V155" s="118"/>
      <c r="W155" s="118"/>
      <c r="X155" s="118"/>
      <c r="Y155" s="118"/>
      <c r="Z155" s="118"/>
      <c r="AA155" s="118"/>
      <c r="AB155" s="118"/>
      <c r="AC155" s="118"/>
      <c r="AD155" s="118"/>
      <c r="AE155" s="118"/>
      <c r="AF155" s="118"/>
      <c r="AG155" s="118"/>
      <c r="AH155" s="118"/>
      <c r="AI155" s="118"/>
    </row>
    <row r="156" ht="18.75" customHeight="1">
      <c r="A156" s="139"/>
      <c r="B156" s="131" t="s">
        <v>275</v>
      </c>
      <c r="C156" s="293" t="s">
        <v>276</v>
      </c>
      <c r="D156" s="243" t="s">
        <v>90</v>
      </c>
      <c r="E156" s="244" t="s">
        <v>43</v>
      </c>
      <c r="F156" s="253" t="s">
        <v>95</v>
      </c>
      <c r="G156" s="291">
        <f t="shared" si="24"/>
        <v>41</v>
      </c>
      <c r="H156" s="246">
        <v>49.2</v>
      </c>
      <c r="I156" s="247">
        <f t="shared" si="26"/>
        <v>46.74</v>
      </c>
      <c r="J156" s="238"/>
      <c r="K156" s="118"/>
      <c r="L156" s="118"/>
      <c r="M156" s="118"/>
      <c r="N156" s="118"/>
      <c r="O156" s="118"/>
      <c r="P156" s="118"/>
      <c r="Q156" s="118"/>
      <c r="R156" s="118"/>
      <c r="S156" s="118"/>
      <c r="T156" s="118"/>
      <c r="U156" s="118"/>
      <c r="V156" s="118"/>
      <c r="W156" s="118"/>
      <c r="X156" s="118"/>
      <c r="Y156" s="118"/>
      <c r="Z156" s="118"/>
      <c r="AA156" s="118"/>
      <c r="AB156" s="118"/>
      <c r="AC156" s="118"/>
      <c r="AD156" s="118"/>
      <c r="AE156" s="118"/>
      <c r="AF156" s="118"/>
      <c r="AG156" s="118"/>
      <c r="AH156" s="118"/>
      <c r="AI156" s="118"/>
    </row>
    <row r="157" ht="19.5" customHeight="1">
      <c r="A157" s="148"/>
      <c r="B157" s="149"/>
      <c r="C157" s="150" t="s">
        <v>274</v>
      </c>
      <c r="D157" s="265" t="s">
        <v>146</v>
      </c>
      <c r="E157" s="264" t="s">
        <v>43</v>
      </c>
      <c r="F157" s="280" t="s">
        <v>95</v>
      </c>
      <c r="G157" s="266">
        <f t="shared" si="24"/>
        <v>47.5</v>
      </c>
      <c r="H157" s="267">
        <v>57.0</v>
      </c>
      <c r="I157" s="268">
        <f t="shared" si="26"/>
        <v>54.15</v>
      </c>
      <c r="J157" s="292"/>
      <c r="K157" s="118"/>
      <c r="L157" s="118"/>
      <c r="M157" s="118"/>
      <c r="N157" s="118"/>
      <c r="O157" s="118"/>
      <c r="P157" s="118"/>
      <c r="Q157" s="118"/>
      <c r="R157" s="118"/>
      <c r="S157" s="118"/>
      <c r="T157" s="118"/>
      <c r="U157" s="118"/>
      <c r="V157" s="118"/>
      <c r="W157" s="118"/>
      <c r="X157" s="118"/>
      <c r="Y157" s="118"/>
      <c r="Z157" s="118"/>
      <c r="AA157" s="118"/>
      <c r="AB157" s="118"/>
      <c r="AC157" s="118"/>
      <c r="AD157" s="118"/>
      <c r="AE157" s="118"/>
      <c r="AF157" s="118"/>
      <c r="AG157" s="118"/>
      <c r="AH157" s="118"/>
      <c r="AI157" s="118"/>
    </row>
    <row r="158" ht="21.75" customHeight="1">
      <c r="A158" s="202" t="s">
        <v>76</v>
      </c>
      <c r="B158" s="203" t="s">
        <v>139</v>
      </c>
      <c r="C158" s="202" t="s">
        <v>78</v>
      </c>
      <c r="D158" s="204" t="s">
        <v>140</v>
      </c>
      <c r="E158" s="204" t="s">
        <v>80</v>
      </c>
      <c r="F158" s="202"/>
      <c r="G158" s="205" t="str">
        <f t="shared" si="24"/>
        <v>#VALUE!</v>
      </c>
      <c r="H158" s="206" t="s">
        <v>141</v>
      </c>
      <c r="I158" s="207" t="s">
        <v>142</v>
      </c>
      <c r="J158" s="282"/>
      <c r="K158" s="118"/>
      <c r="L158" s="118"/>
      <c r="M158" s="118"/>
      <c r="N158" s="118"/>
      <c r="O158" s="118"/>
      <c r="P158" s="118"/>
      <c r="Q158" s="118"/>
      <c r="R158" s="118"/>
      <c r="S158" s="118"/>
      <c r="T158" s="118"/>
      <c r="U158" s="118"/>
      <c r="V158" s="118"/>
      <c r="W158" s="118"/>
      <c r="X158" s="118"/>
      <c r="Y158" s="118"/>
      <c r="Z158" s="118"/>
      <c r="AA158" s="118"/>
      <c r="AB158" s="118"/>
      <c r="AC158" s="118"/>
      <c r="AD158" s="118"/>
      <c r="AE158" s="118"/>
      <c r="AF158" s="118"/>
      <c r="AG158" s="118"/>
      <c r="AH158" s="118"/>
      <c r="AI158" s="118"/>
    </row>
    <row r="159" ht="15.75" customHeight="1">
      <c r="A159" s="269"/>
      <c r="B159" s="131" t="s">
        <v>277</v>
      </c>
      <c r="C159" s="293" t="s">
        <v>278</v>
      </c>
      <c r="D159" s="243" t="s">
        <v>90</v>
      </c>
      <c r="E159" s="244" t="s">
        <v>43</v>
      </c>
      <c r="F159" s="245" t="s">
        <v>91</v>
      </c>
      <c r="G159" s="291">
        <f t="shared" si="24"/>
        <v>38.3</v>
      </c>
      <c r="H159" s="246">
        <v>45.96</v>
      </c>
      <c r="I159" s="247">
        <f t="shared" ref="I159:I177" si="28">H159*(1-$I$5)</f>
        <v>43.662</v>
      </c>
      <c r="J159" s="128">
        <f t="shared" ref="J159:J177" si="29">H159/1.2</f>
        <v>38.3</v>
      </c>
      <c r="K159" s="118"/>
      <c r="L159" s="118"/>
      <c r="M159" s="97"/>
      <c r="N159" s="98"/>
      <c r="O159" s="98"/>
      <c r="P159" s="98"/>
      <c r="Q159" s="98"/>
      <c r="R159" s="98"/>
      <c r="S159" s="98"/>
      <c r="T159" s="98"/>
      <c r="U159" s="98"/>
      <c r="V159" s="98"/>
      <c r="W159" s="98"/>
      <c r="X159" s="98"/>
      <c r="Y159" s="98"/>
      <c r="Z159" s="98"/>
      <c r="AA159" s="98"/>
      <c r="AB159" s="98"/>
      <c r="AC159" s="98"/>
      <c r="AD159" s="98"/>
      <c r="AE159" s="98"/>
      <c r="AF159" s="98"/>
      <c r="AG159" s="98"/>
      <c r="AH159" s="98"/>
      <c r="AI159" s="98"/>
    </row>
    <row r="160" ht="15.75" customHeight="1">
      <c r="A160" s="139"/>
      <c r="B160" s="131"/>
      <c r="C160" s="140" t="s">
        <v>279</v>
      </c>
      <c r="D160" s="270" t="s">
        <v>146</v>
      </c>
      <c r="E160" s="271" t="s">
        <v>43</v>
      </c>
      <c r="F160" s="272" t="s">
        <v>95</v>
      </c>
      <c r="G160" s="273">
        <f t="shared" si="24"/>
        <v>49.5</v>
      </c>
      <c r="H160" s="274">
        <v>59.4</v>
      </c>
      <c r="I160" s="275">
        <f t="shared" si="28"/>
        <v>56.43</v>
      </c>
      <c r="J160" s="147">
        <f t="shared" si="29"/>
        <v>49.5</v>
      </c>
      <c r="K160" s="118"/>
      <c r="L160" s="118"/>
      <c r="M160" s="97"/>
      <c r="N160" s="98"/>
      <c r="O160" s="98"/>
      <c r="P160" s="98"/>
      <c r="Q160" s="98"/>
      <c r="R160" s="98"/>
      <c r="S160" s="98"/>
      <c r="T160" s="98"/>
      <c r="U160" s="98"/>
      <c r="V160" s="98"/>
      <c r="W160" s="98"/>
      <c r="X160" s="98"/>
      <c r="Y160" s="98"/>
      <c r="Z160" s="98"/>
      <c r="AA160" s="98"/>
      <c r="AB160" s="98"/>
      <c r="AC160" s="98"/>
      <c r="AD160" s="98"/>
      <c r="AE160" s="98"/>
      <c r="AF160" s="98"/>
      <c r="AG160" s="98"/>
      <c r="AH160" s="98"/>
      <c r="AI160" s="98"/>
    </row>
    <row r="161" ht="15.75" customHeight="1">
      <c r="A161" s="139"/>
      <c r="B161" s="149"/>
      <c r="C161" s="150"/>
      <c r="D161" s="188" t="s">
        <v>96</v>
      </c>
      <c r="E161" s="152" t="s">
        <v>43</v>
      </c>
      <c r="F161" s="153" t="s">
        <v>95</v>
      </c>
      <c r="G161" s="154">
        <f t="shared" si="24"/>
        <v>125</v>
      </c>
      <c r="H161" s="155">
        <v>150.0</v>
      </c>
      <c r="I161" s="156">
        <f t="shared" si="28"/>
        <v>142.5</v>
      </c>
      <c r="J161" s="147">
        <f t="shared" si="29"/>
        <v>125</v>
      </c>
      <c r="K161" s="118"/>
      <c r="L161" s="118"/>
      <c r="M161" s="97"/>
      <c r="N161" s="98"/>
      <c r="O161" s="98"/>
      <c r="P161" s="98"/>
      <c r="Q161" s="98"/>
      <c r="R161" s="98"/>
      <c r="S161" s="98"/>
      <c r="T161" s="98"/>
      <c r="U161" s="98"/>
      <c r="V161" s="98"/>
      <c r="W161" s="98"/>
      <c r="X161" s="98"/>
      <c r="Y161" s="98"/>
      <c r="Z161" s="98"/>
      <c r="AA161" s="98"/>
      <c r="AB161" s="98"/>
      <c r="AC161" s="98"/>
      <c r="AD161" s="98"/>
      <c r="AE161" s="98"/>
      <c r="AF161" s="98"/>
      <c r="AG161" s="98"/>
      <c r="AH161" s="98"/>
      <c r="AI161" s="98"/>
    </row>
    <row r="162" ht="15.75" customHeight="1">
      <c r="A162" s="139"/>
      <c r="B162" s="120" t="s">
        <v>280</v>
      </c>
      <c r="C162" s="201" t="s">
        <v>281</v>
      </c>
      <c r="D162" s="189" t="s">
        <v>90</v>
      </c>
      <c r="E162" s="190" t="s">
        <v>43</v>
      </c>
      <c r="F162" s="281" t="s">
        <v>95</v>
      </c>
      <c r="G162" s="192">
        <f t="shared" si="24"/>
        <v>39.25</v>
      </c>
      <c r="H162" s="193">
        <v>47.1</v>
      </c>
      <c r="I162" s="194">
        <f t="shared" si="28"/>
        <v>44.745</v>
      </c>
      <c r="J162" s="128">
        <f t="shared" si="29"/>
        <v>39.25</v>
      </c>
      <c r="K162" s="118"/>
      <c r="L162" s="118"/>
      <c r="M162" s="97"/>
      <c r="N162" s="98"/>
      <c r="O162" s="98"/>
      <c r="P162" s="98"/>
      <c r="Q162" s="98"/>
      <c r="R162" s="98"/>
      <c r="S162" s="98"/>
      <c r="T162" s="98"/>
      <c r="U162" s="98"/>
      <c r="V162" s="98"/>
      <c r="W162" s="98"/>
      <c r="X162" s="98"/>
      <c r="Y162" s="98"/>
      <c r="Z162" s="98"/>
      <c r="AA162" s="98"/>
      <c r="AB162" s="98"/>
      <c r="AC162" s="98"/>
      <c r="AD162" s="98"/>
      <c r="AE162" s="98"/>
      <c r="AF162" s="98"/>
      <c r="AG162" s="98"/>
      <c r="AH162" s="98"/>
      <c r="AI162" s="98"/>
    </row>
    <row r="163" ht="15.75" customHeight="1">
      <c r="A163" s="139"/>
      <c r="B163" s="131"/>
      <c r="C163" s="140" t="s">
        <v>279</v>
      </c>
      <c r="D163" s="270" t="s">
        <v>146</v>
      </c>
      <c r="E163" s="271" t="s">
        <v>43</v>
      </c>
      <c r="F163" s="272" t="s">
        <v>95</v>
      </c>
      <c r="G163" s="273">
        <f t="shared" si="24"/>
        <v>49.5</v>
      </c>
      <c r="H163" s="274">
        <v>59.4</v>
      </c>
      <c r="I163" s="275">
        <f t="shared" si="28"/>
        <v>56.43</v>
      </c>
      <c r="J163" s="147">
        <f t="shared" si="29"/>
        <v>49.5</v>
      </c>
      <c r="K163" s="118"/>
      <c r="L163" s="118"/>
      <c r="M163" s="97"/>
      <c r="N163" s="98"/>
      <c r="O163" s="98"/>
      <c r="P163" s="98"/>
      <c r="Q163" s="98"/>
      <c r="R163" s="98"/>
      <c r="S163" s="98"/>
      <c r="T163" s="98"/>
      <c r="U163" s="98"/>
      <c r="V163" s="98"/>
      <c r="W163" s="98"/>
      <c r="X163" s="98"/>
      <c r="Y163" s="98"/>
      <c r="Z163" s="98"/>
      <c r="AA163" s="98"/>
      <c r="AB163" s="98"/>
      <c r="AC163" s="98"/>
      <c r="AD163" s="98"/>
      <c r="AE163" s="98"/>
      <c r="AF163" s="98"/>
      <c r="AG163" s="98"/>
      <c r="AH163" s="98"/>
      <c r="AI163" s="98"/>
    </row>
    <row r="164" ht="15.75" customHeight="1">
      <c r="A164" s="148"/>
      <c r="B164" s="149"/>
      <c r="C164" s="150"/>
      <c r="D164" s="188" t="s">
        <v>96</v>
      </c>
      <c r="E164" s="152" t="s">
        <v>43</v>
      </c>
      <c r="F164" s="153" t="s">
        <v>95</v>
      </c>
      <c r="G164" s="154">
        <f t="shared" si="24"/>
        <v>133</v>
      </c>
      <c r="H164" s="155">
        <v>159.6</v>
      </c>
      <c r="I164" s="156">
        <f t="shared" si="28"/>
        <v>151.62</v>
      </c>
      <c r="J164" s="147">
        <f t="shared" si="29"/>
        <v>133</v>
      </c>
      <c r="K164" s="118"/>
      <c r="L164" s="118"/>
      <c r="M164" s="97"/>
      <c r="N164" s="98"/>
      <c r="O164" s="98"/>
      <c r="P164" s="98"/>
      <c r="Q164" s="98"/>
      <c r="R164" s="98"/>
      <c r="S164" s="98"/>
      <c r="T164" s="98"/>
      <c r="U164" s="98"/>
      <c r="V164" s="98"/>
      <c r="W164" s="98"/>
      <c r="X164" s="98"/>
      <c r="Y164" s="98"/>
      <c r="Z164" s="98"/>
      <c r="AA164" s="98"/>
      <c r="AB164" s="98"/>
      <c r="AC164" s="98"/>
      <c r="AD164" s="98"/>
      <c r="AE164" s="98"/>
      <c r="AF164" s="98"/>
      <c r="AG164" s="98"/>
      <c r="AH164" s="98"/>
      <c r="AI164" s="98"/>
    </row>
    <row r="165" ht="15.75" customHeight="1">
      <c r="A165" s="139"/>
      <c r="B165" s="120" t="s">
        <v>282</v>
      </c>
      <c r="C165" s="201" t="s">
        <v>283</v>
      </c>
      <c r="D165" s="189" t="s">
        <v>90</v>
      </c>
      <c r="E165" s="190" t="s">
        <v>43</v>
      </c>
      <c r="F165" s="191" t="s">
        <v>91</v>
      </c>
      <c r="G165" s="192">
        <f t="shared" si="24"/>
        <v>58</v>
      </c>
      <c r="H165" s="193">
        <v>69.6</v>
      </c>
      <c r="I165" s="194">
        <f t="shared" si="28"/>
        <v>66.12</v>
      </c>
      <c r="J165" s="128">
        <f t="shared" si="29"/>
        <v>58</v>
      </c>
      <c r="K165" s="129"/>
      <c r="L165" s="118"/>
      <c r="M165" s="97"/>
      <c r="N165" s="98"/>
      <c r="O165" s="98"/>
      <c r="P165" s="98"/>
      <c r="Q165" s="98"/>
      <c r="R165" s="98"/>
      <c r="S165" s="98"/>
      <c r="T165" s="98"/>
      <c r="U165" s="98"/>
      <c r="V165" s="98"/>
      <c r="W165" s="98"/>
      <c r="X165" s="98"/>
      <c r="Y165" s="98"/>
      <c r="Z165" s="98"/>
      <c r="AA165" s="98"/>
      <c r="AB165" s="98"/>
      <c r="AC165" s="98"/>
      <c r="AD165" s="98"/>
      <c r="AE165" s="98"/>
      <c r="AF165" s="98"/>
      <c r="AG165" s="98"/>
      <c r="AH165" s="98"/>
      <c r="AI165" s="98"/>
    </row>
    <row r="166" ht="15.75" customHeight="1">
      <c r="A166" s="139"/>
      <c r="B166" s="131"/>
      <c r="C166" s="140" t="s">
        <v>284</v>
      </c>
      <c r="D166" s="270" t="s">
        <v>146</v>
      </c>
      <c r="E166" s="271" t="s">
        <v>43</v>
      </c>
      <c r="F166" s="272" t="s">
        <v>95</v>
      </c>
      <c r="G166" s="273">
        <f t="shared" si="24"/>
        <v>69</v>
      </c>
      <c r="H166" s="274">
        <v>82.8</v>
      </c>
      <c r="I166" s="275">
        <f t="shared" si="28"/>
        <v>78.66</v>
      </c>
      <c r="J166" s="147">
        <f t="shared" si="29"/>
        <v>69</v>
      </c>
      <c r="K166" s="129"/>
      <c r="L166" s="118"/>
      <c r="M166" s="97"/>
      <c r="N166" s="98"/>
      <c r="O166" s="98"/>
      <c r="P166" s="98"/>
      <c r="Q166" s="98"/>
      <c r="R166" s="98"/>
      <c r="S166" s="98"/>
      <c r="T166" s="98"/>
      <c r="U166" s="98"/>
      <c r="V166" s="98"/>
      <c r="W166" s="98"/>
      <c r="X166" s="98"/>
      <c r="Y166" s="98"/>
      <c r="Z166" s="98"/>
      <c r="AA166" s="98"/>
      <c r="AB166" s="98"/>
      <c r="AC166" s="98"/>
      <c r="AD166" s="98"/>
      <c r="AE166" s="98"/>
      <c r="AF166" s="98"/>
      <c r="AG166" s="98"/>
      <c r="AH166" s="98"/>
      <c r="AI166" s="98"/>
    </row>
    <row r="167" ht="15.75" customHeight="1">
      <c r="A167" s="139"/>
      <c r="B167" s="149"/>
      <c r="C167" s="150"/>
      <c r="D167" s="188" t="s">
        <v>96</v>
      </c>
      <c r="E167" s="152" t="s">
        <v>43</v>
      </c>
      <c r="F167" s="153" t="s">
        <v>95</v>
      </c>
      <c r="G167" s="154">
        <f t="shared" si="24"/>
        <v>145</v>
      </c>
      <c r="H167" s="155">
        <v>174.0</v>
      </c>
      <c r="I167" s="156">
        <f t="shared" si="28"/>
        <v>165.3</v>
      </c>
      <c r="J167" s="147">
        <f t="shared" si="29"/>
        <v>145</v>
      </c>
      <c r="K167" s="129"/>
      <c r="L167" s="118"/>
      <c r="M167" s="97"/>
      <c r="N167" s="98"/>
      <c r="O167" s="98"/>
      <c r="P167" s="98"/>
      <c r="Q167" s="98"/>
      <c r="R167" s="98"/>
      <c r="S167" s="98"/>
      <c r="T167" s="98"/>
      <c r="U167" s="98"/>
      <c r="V167" s="98"/>
      <c r="W167" s="98"/>
      <c r="X167" s="98"/>
      <c r="Y167" s="98"/>
      <c r="Z167" s="98"/>
      <c r="AA167" s="98"/>
      <c r="AB167" s="98"/>
      <c r="AC167" s="98"/>
      <c r="AD167" s="98"/>
      <c r="AE167" s="98"/>
      <c r="AF167" s="98"/>
      <c r="AG167" s="98"/>
      <c r="AH167" s="98"/>
      <c r="AI167" s="98"/>
    </row>
    <row r="168" ht="15.75" customHeight="1">
      <c r="A168" s="139"/>
      <c r="B168" s="120" t="s">
        <v>285</v>
      </c>
      <c r="C168" s="201" t="s">
        <v>286</v>
      </c>
      <c r="D168" s="189" t="s">
        <v>90</v>
      </c>
      <c r="E168" s="190" t="s">
        <v>43</v>
      </c>
      <c r="F168" s="281" t="s">
        <v>95</v>
      </c>
      <c r="G168" s="192">
        <f t="shared" si="24"/>
        <v>58.5</v>
      </c>
      <c r="H168" s="193">
        <v>70.2</v>
      </c>
      <c r="I168" s="194">
        <f t="shared" si="28"/>
        <v>66.69</v>
      </c>
      <c r="J168" s="128">
        <f t="shared" si="29"/>
        <v>58.5</v>
      </c>
      <c r="K168" s="129"/>
      <c r="L168" s="118"/>
      <c r="M168" s="97"/>
      <c r="N168" s="98"/>
      <c r="O168" s="98"/>
      <c r="P168" s="98"/>
      <c r="Q168" s="98"/>
      <c r="R168" s="98"/>
      <c r="S168" s="98"/>
      <c r="T168" s="98"/>
      <c r="U168" s="98"/>
      <c r="V168" s="98"/>
      <c r="W168" s="98"/>
      <c r="X168" s="98"/>
      <c r="Y168" s="98"/>
      <c r="Z168" s="98"/>
      <c r="AA168" s="98"/>
      <c r="AB168" s="98"/>
      <c r="AC168" s="98"/>
      <c r="AD168" s="98"/>
      <c r="AE168" s="98"/>
      <c r="AF168" s="98"/>
      <c r="AG168" s="98"/>
      <c r="AH168" s="98"/>
      <c r="AI168" s="98"/>
    </row>
    <row r="169" ht="15.75" customHeight="1">
      <c r="A169" s="139"/>
      <c r="B169" s="131"/>
      <c r="C169" s="140" t="s">
        <v>284</v>
      </c>
      <c r="D169" s="270" t="s">
        <v>146</v>
      </c>
      <c r="E169" s="271" t="s">
        <v>43</v>
      </c>
      <c r="F169" s="272" t="s">
        <v>95</v>
      </c>
      <c r="G169" s="273">
        <f t="shared" si="24"/>
        <v>68.8</v>
      </c>
      <c r="H169" s="274">
        <v>82.56</v>
      </c>
      <c r="I169" s="275">
        <f t="shared" si="28"/>
        <v>78.432</v>
      </c>
      <c r="J169" s="147">
        <f t="shared" si="29"/>
        <v>68.8</v>
      </c>
      <c r="K169" s="129"/>
      <c r="L169" s="118"/>
      <c r="M169" s="97"/>
      <c r="N169" s="98"/>
      <c r="O169" s="98"/>
      <c r="P169" s="98"/>
      <c r="Q169" s="98"/>
      <c r="R169" s="98"/>
      <c r="S169" s="98"/>
      <c r="T169" s="98"/>
      <c r="U169" s="98"/>
      <c r="V169" s="98"/>
      <c r="W169" s="98"/>
      <c r="X169" s="98"/>
      <c r="Y169" s="98"/>
      <c r="Z169" s="98"/>
      <c r="AA169" s="98"/>
      <c r="AB169" s="98"/>
      <c r="AC169" s="98"/>
      <c r="AD169" s="98"/>
      <c r="AE169" s="98"/>
      <c r="AF169" s="98"/>
      <c r="AG169" s="98"/>
      <c r="AH169" s="98"/>
      <c r="AI169" s="98"/>
    </row>
    <row r="170" ht="15.75" customHeight="1">
      <c r="A170" s="148"/>
      <c r="B170" s="149"/>
      <c r="C170" s="150"/>
      <c r="D170" s="188" t="s">
        <v>96</v>
      </c>
      <c r="E170" s="152" t="s">
        <v>43</v>
      </c>
      <c r="F170" s="153" t="s">
        <v>95</v>
      </c>
      <c r="G170" s="154">
        <f t="shared" si="24"/>
        <v>152</v>
      </c>
      <c r="H170" s="155">
        <v>182.4</v>
      </c>
      <c r="I170" s="156">
        <f t="shared" si="28"/>
        <v>173.28</v>
      </c>
      <c r="J170" s="147">
        <f t="shared" si="29"/>
        <v>152</v>
      </c>
      <c r="K170" s="129"/>
      <c r="L170" s="118"/>
      <c r="M170" s="97"/>
      <c r="N170" s="98"/>
      <c r="O170" s="98"/>
      <c r="P170" s="98"/>
      <c r="Q170" s="98"/>
      <c r="R170" s="98"/>
      <c r="S170" s="98"/>
      <c r="T170" s="98"/>
      <c r="U170" s="98"/>
      <c r="V170" s="98"/>
      <c r="W170" s="98"/>
      <c r="X170" s="98"/>
      <c r="Y170" s="98"/>
      <c r="Z170" s="98"/>
      <c r="AA170" s="98"/>
      <c r="AB170" s="98"/>
      <c r="AC170" s="98"/>
      <c r="AD170" s="98"/>
      <c r="AE170" s="98"/>
      <c r="AF170" s="98"/>
      <c r="AG170" s="98"/>
      <c r="AH170" s="98"/>
      <c r="AI170" s="98"/>
    </row>
    <row r="171" ht="15.0" customHeight="1">
      <c r="A171" s="139"/>
      <c r="B171" s="120" t="s">
        <v>287</v>
      </c>
      <c r="C171" s="201" t="s">
        <v>288</v>
      </c>
      <c r="D171" s="189" t="s">
        <v>90</v>
      </c>
      <c r="E171" s="190" t="s">
        <v>43</v>
      </c>
      <c r="F171" s="191" t="s">
        <v>91</v>
      </c>
      <c r="G171" s="192">
        <f t="shared" si="24"/>
        <v>51.8</v>
      </c>
      <c r="H171" s="193">
        <v>62.16</v>
      </c>
      <c r="I171" s="194">
        <f t="shared" si="28"/>
        <v>59.052</v>
      </c>
      <c r="J171" s="128">
        <f t="shared" si="29"/>
        <v>51.8</v>
      </c>
      <c r="K171" s="118"/>
      <c r="L171" s="118"/>
      <c r="M171" s="97"/>
      <c r="N171" s="98"/>
      <c r="O171" s="98"/>
      <c r="P171" s="98"/>
      <c r="Q171" s="98"/>
      <c r="R171" s="98"/>
      <c r="S171" s="98"/>
      <c r="T171" s="98"/>
      <c r="U171" s="98"/>
      <c r="V171" s="98"/>
      <c r="W171" s="98"/>
      <c r="X171" s="98"/>
      <c r="Y171" s="98"/>
      <c r="Z171" s="98"/>
      <c r="AA171" s="98"/>
      <c r="AB171" s="98"/>
      <c r="AC171" s="98"/>
      <c r="AD171" s="98"/>
      <c r="AE171" s="98"/>
      <c r="AF171" s="98"/>
      <c r="AG171" s="98"/>
      <c r="AH171" s="98"/>
      <c r="AI171" s="98"/>
    </row>
    <row r="172" ht="15.0" customHeight="1">
      <c r="A172" s="139"/>
      <c r="B172" s="131"/>
      <c r="C172" s="140" t="s">
        <v>289</v>
      </c>
      <c r="D172" s="270" t="s">
        <v>146</v>
      </c>
      <c r="E172" s="271" t="s">
        <v>43</v>
      </c>
      <c r="F172" s="272" t="s">
        <v>95</v>
      </c>
      <c r="G172" s="273">
        <f t="shared" si="24"/>
        <v>65.95</v>
      </c>
      <c r="H172" s="274">
        <v>79.14</v>
      </c>
      <c r="I172" s="275">
        <f t="shared" si="28"/>
        <v>75.183</v>
      </c>
      <c r="J172" s="147">
        <f t="shared" si="29"/>
        <v>65.95</v>
      </c>
      <c r="K172" s="118"/>
      <c r="L172" s="118"/>
      <c r="M172" s="97"/>
      <c r="N172" s="98"/>
      <c r="O172" s="98"/>
      <c r="P172" s="98"/>
      <c r="Q172" s="98"/>
      <c r="R172" s="98"/>
      <c r="S172" s="98"/>
      <c r="T172" s="98"/>
      <c r="U172" s="98"/>
      <c r="V172" s="98"/>
      <c r="W172" s="98"/>
      <c r="X172" s="98"/>
      <c r="Y172" s="98"/>
      <c r="Z172" s="98"/>
      <c r="AA172" s="98"/>
      <c r="AB172" s="98"/>
      <c r="AC172" s="98"/>
      <c r="AD172" s="98"/>
      <c r="AE172" s="98"/>
      <c r="AF172" s="98"/>
      <c r="AG172" s="98"/>
      <c r="AH172" s="98"/>
      <c r="AI172" s="98"/>
    </row>
    <row r="173" ht="15.0" customHeight="1">
      <c r="A173" s="139"/>
      <c r="B173" s="149"/>
      <c r="C173" s="150"/>
      <c r="D173" s="188" t="s">
        <v>96</v>
      </c>
      <c r="E173" s="152" t="s">
        <v>43</v>
      </c>
      <c r="F173" s="153" t="s">
        <v>95</v>
      </c>
      <c r="G173" s="154">
        <f t="shared" si="24"/>
        <v>188</v>
      </c>
      <c r="H173" s="155">
        <v>225.6</v>
      </c>
      <c r="I173" s="156">
        <f t="shared" si="28"/>
        <v>214.32</v>
      </c>
      <c r="J173" s="147">
        <f t="shared" si="29"/>
        <v>188</v>
      </c>
      <c r="K173" s="118"/>
      <c r="L173" s="118"/>
      <c r="M173" s="97"/>
      <c r="N173" s="98"/>
      <c r="O173" s="98"/>
      <c r="P173" s="98"/>
      <c r="Q173" s="98"/>
      <c r="R173" s="98"/>
      <c r="S173" s="98"/>
      <c r="T173" s="98"/>
      <c r="U173" s="98"/>
      <c r="V173" s="98"/>
      <c r="W173" s="98"/>
      <c r="X173" s="98"/>
      <c r="Y173" s="98"/>
      <c r="Z173" s="98"/>
      <c r="AA173" s="98"/>
      <c r="AB173" s="98"/>
      <c r="AC173" s="98"/>
      <c r="AD173" s="98"/>
      <c r="AE173" s="98"/>
      <c r="AF173" s="98"/>
      <c r="AG173" s="98"/>
      <c r="AH173" s="98"/>
      <c r="AI173" s="98"/>
    </row>
    <row r="174" ht="15.0" customHeight="1">
      <c r="A174" s="139"/>
      <c r="B174" s="131" t="s">
        <v>290</v>
      </c>
      <c r="C174" s="132" t="s">
        <v>291</v>
      </c>
      <c r="D174" s="243" t="s">
        <v>90</v>
      </c>
      <c r="E174" s="244" t="s">
        <v>43</v>
      </c>
      <c r="F174" s="253" t="s">
        <v>95</v>
      </c>
      <c r="G174" s="291">
        <f t="shared" si="24"/>
        <v>52.9</v>
      </c>
      <c r="H174" s="246">
        <v>63.48</v>
      </c>
      <c r="I174" s="247">
        <f t="shared" si="28"/>
        <v>60.306</v>
      </c>
      <c r="J174" s="128">
        <f t="shared" si="29"/>
        <v>52.9</v>
      </c>
      <c r="K174" s="118"/>
      <c r="L174" s="118"/>
      <c r="M174" s="97"/>
      <c r="N174" s="98"/>
      <c r="O174" s="98"/>
      <c r="P174" s="98"/>
      <c r="Q174" s="98"/>
      <c r="R174" s="98"/>
      <c r="S174" s="98"/>
      <c r="T174" s="98"/>
      <c r="U174" s="98"/>
      <c r="V174" s="98"/>
      <c r="W174" s="98"/>
      <c r="X174" s="98"/>
      <c r="Y174" s="98"/>
      <c r="Z174" s="98"/>
      <c r="AA174" s="98"/>
      <c r="AB174" s="98"/>
      <c r="AC174" s="98"/>
      <c r="AD174" s="98"/>
      <c r="AE174" s="98"/>
      <c r="AF174" s="98"/>
      <c r="AG174" s="98"/>
      <c r="AH174" s="98"/>
      <c r="AI174" s="98"/>
    </row>
    <row r="175" ht="15.0" customHeight="1">
      <c r="A175" s="139"/>
      <c r="B175" s="131"/>
      <c r="C175" s="140" t="s">
        <v>289</v>
      </c>
      <c r="D175" s="270" t="s">
        <v>146</v>
      </c>
      <c r="E175" s="271" t="s">
        <v>43</v>
      </c>
      <c r="F175" s="272" t="s">
        <v>95</v>
      </c>
      <c r="G175" s="273">
        <f t="shared" si="24"/>
        <v>68.45</v>
      </c>
      <c r="H175" s="274">
        <v>82.14</v>
      </c>
      <c r="I175" s="275">
        <f t="shared" si="28"/>
        <v>78.033</v>
      </c>
      <c r="J175" s="147">
        <f t="shared" si="29"/>
        <v>68.45</v>
      </c>
      <c r="K175" s="118"/>
      <c r="L175" s="118"/>
      <c r="M175" s="97"/>
      <c r="N175" s="98"/>
      <c r="O175" s="98"/>
      <c r="P175" s="98"/>
      <c r="Q175" s="98"/>
      <c r="R175" s="98"/>
      <c r="S175" s="98"/>
      <c r="T175" s="98"/>
      <c r="U175" s="98"/>
      <c r="V175" s="98"/>
      <c r="W175" s="98"/>
      <c r="X175" s="98"/>
      <c r="Y175" s="98"/>
      <c r="Z175" s="98"/>
      <c r="AA175" s="98"/>
      <c r="AB175" s="98"/>
      <c r="AC175" s="98"/>
      <c r="AD175" s="98"/>
      <c r="AE175" s="98"/>
      <c r="AF175" s="98"/>
      <c r="AG175" s="98"/>
      <c r="AH175" s="98"/>
      <c r="AI175" s="98"/>
    </row>
    <row r="176" ht="15.0" customHeight="1">
      <c r="A176" s="148"/>
      <c r="B176" s="149"/>
      <c r="C176" s="150"/>
      <c r="D176" s="188" t="s">
        <v>96</v>
      </c>
      <c r="E176" s="152" t="s">
        <v>43</v>
      </c>
      <c r="F176" s="153" t="s">
        <v>95</v>
      </c>
      <c r="G176" s="154">
        <f t="shared" si="24"/>
        <v>200</v>
      </c>
      <c r="H176" s="155">
        <v>240.0</v>
      </c>
      <c r="I176" s="156">
        <f t="shared" si="28"/>
        <v>228</v>
      </c>
      <c r="J176" s="147">
        <f t="shared" si="29"/>
        <v>200</v>
      </c>
      <c r="K176" s="118"/>
      <c r="L176" s="118"/>
      <c r="M176" s="97"/>
      <c r="N176" s="98"/>
      <c r="O176" s="98"/>
      <c r="P176" s="98"/>
      <c r="Q176" s="98"/>
      <c r="R176" s="98"/>
      <c r="S176" s="98"/>
      <c r="T176" s="98"/>
      <c r="U176" s="98"/>
      <c r="V176" s="98"/>
      <c r="W176" s="98"/>
      <c r="X176" s="98"/>
      <c r="Y176" s="98"/>
      <c r="Z176" s="98"/>
      <c r="AA176" s="98"/>
      <c r="AB176" s="98"/>
      <c r="AC176" s="98"/>
      <c r="AD176" s="98"/>
      <c r="AE176" s="98"/>
      <c r="AF176" s="98"/>
      <c r="AG176" s="98"/>
      <c r="AH176" s="98"/>
      <c r="AI176" s="98"/>
    </row>
    <row r="177" ht="21.75" customHeight="1">
      <c r="A177" s="139"/>
      <c r="B177" s="120" t="s">
        <v>292</v>
      </c>
      <c r="C177" s="174" t="s">
        <v>293</v>
      </c>
      <c r="D177" s="189" t="s">
        <v>90</v>
      </c>
      <c r="E177" s="190" t="s">
        <v>43</v>
      </c>
      <c r="F177" s="191" t="s">
        <v>91</v>
      </c>
      <c r="G177" s="192">
        <f t="shared" si="24"/>
        <v>22</v>
      </c>
      <c r="H177" s="193">
        <v>26.4</v>
      </c>
      <c r="I177" s="194">
        <f t="shared" si="28"/>
        <v>25.08</v>
      </c>
      <c r="J177" s="128">
        <f t="shared" si="29"/>
        <v>22</v>
      </c>
      <c r="K177" s="261"/>
      <c r="L177" s="118"/>
      <c r="M177" s="97"/>
      <c r="N177" s="98"/>
      <c r="O177" s="98"/>
      <c r="P177" s="98"/>
      <c r="Q177" s="98"/>
      <c r="R177" s="98"/>
      <c r="S177" s="98"/>
      <c r="T177" s="98"/>
      <c r="U177" s="98"/>
      <c r="V177" s="98"/>
      <c r="W177" s="98"/>
      <c r="X177" s="98"/>
      <c r="Y177" s="98"/>
      <c r="Z177" s="98"/>
      <c r="AA177" s="98"/>
      <c r="AB177" s="98"/>
      <c r="AC177" s="98"/>
      <c r="AD177" s="98"/>
      <c r="AE177" s="98"/>
      <c r="AF177" s="98"/>
      <c r="AG177" s="98"/>
      <c r="AH177" s="98"/>
      <c r="AI177" s="98"/>
    </row>
    <row r="178" ht="10.5" customHeight="1">
      <c r="A178" s="139"/>
      <c r="B178" s="131"/>
      <c r="C178" s="140" t="s">
        <v>294</v>
      </c>
      <c r="D178" s="243"/>
      <c r="E178" s="244"/>
      <c r="F178" s="245"/>
      <c r="G178" s="291"/>
      <c r="H178" s="246"/>
      <c r="I178" s="247"/>
      <c r="J178" s="128"/>
      <c r="K178" s="261"/>
      <c r="L178" s="118"/>
      <c r="M178" s="97"/>
      <c r="N178" s="98"/>
      <c r="O178" s="98"/>
      <c r="P178" s="98"/>
      <c r="Q178" s="98"/>
      <c r="R178" s="98"/>
      <c r="S178" s="98"/>
      <c r="T178" s="98"/>
      <c r="U178" s="98"/>
      <c r="V178" s="98"/>
      <c r="W178" s="98"/>
      <c r="X178" s="98"/>
      <c r="Y178" s="98"/>
      <c r="Z178" s="98"/>
      <c r="AA178" s="98"/>
      <c r="AB178" s="98"/>
      <c r="AC178" s="98"/>
      <c r="AD178" s="98"/>
      <c r="AE178" s="98"/>
      <c r="AF178" s="98"/>
      <c r="AG178" s="98"/>
      <c r="AH178" s="98"/>
      <c r="AI178" s="98"/>
    </row>
    <row r="179" ht="24.75" customHeight="1">
      <c r="A179" s="139"/>
      <c r="B179" s="149"/>
      <c r="C179" s="150"/>
      <c r="D179" s="265" t="s">
        <v>146</v>
      </c>
      <c r="E179" s="264" t="s">
        <v>43</v>
      </c>
      <c r="F179" s="280" t="s">
        <v>95</v>
      </c>
      <c r="G179" s="266">
        <f t="shared" ref="G179:G180" si="30">H179/1.2</f>
        <v>30.5</v>
      </c>
      <c r="H179" s="267">
        <v>36.6</v>
      </c>
      <c r="I179" s="268">
        <f t="shared" ref="I179:I180" si="31">H179*(1-$I$5)</f>
        <v>34.77</v>
      </c>
      <c r="J179" s="147">
        <f t="shared" ref="J179:J180" si="32">H179/1.2</f>
        <v>30.5</v>
      </c>
      <c r="K179" s="261"/>
      <c r="L179" s="118"/>
      <c r="M179" s="97"/>
      <c r="N179" s="98"/>
      <c r="O179" s="98"/>
      <c r="P179" s="98"/>
      <c r="Q179" s="98"/>
      <c r="R179" s="98"/>
      <c r="S179" s="98"/>
      <c r="T179" s="98"/>
      <c r="U179" s="98"/>
      <c r="V179" s="98"/>
      <c r="W179" s="98"/>
      <c r="X179" s="98"/>
      <c r="Y179" s="98"/>
      <c r="Z179" s="98"/>
      <c r="AA179" s="98"/>
      <c r="AB179" s="98"/>
      <c r="AC179" s="98"/>
      <c r="AD179" s="98"/>
      <c r="AE179" s="98"/>
      <c r="AF179" s="98"/>
      <c r="AG179" s="98"/>
      <c r="AH179" s="98"/>
      <c r="AI179" s="98"/>
    </row>
    <row r="180" ht="21.75" customHeight="1">
      <c r="A180" s="139"/>
      <c r="B180" s="120" t="s">
        <v>295</v>
      </c>
      <c r="C180" s="174" t="s">
        <v>296</v>
      </c>
      <c r="D180" s="189" t="s">
        <v>90</v>
      </c>
      <c r="E180" s="190" t="s">
        <v>43</v>
      </c>
      <c r="F180" s="191" t="s">
        <v>91</v>
      </c>
      <c r="G180" s="192">
        <f t="shared" si="30"/>
        <v>44</v>
      </c>
      <c r="H180" s="193">
        <v>52.8</v>
      </c>
      <c r="I180" s="194">
        <f t="shared" si="31"/>
        <v>50.16</v>
      </c>
      <c r="J180" s="128">
        <f t="shared" si="32"/>
        <v>44</v>
      </c>
      <c r="K180" s="261"/>
      <c r="L180" s="118"/>
      <c r="M180" s="97"/>
      <c r="N180" s="98"/>
      <c r="O180" s="98"/>
      <c r="P180" s="98"/>
      <c r="Q180" s="98"/>
      <c r="R180" s="98"/>
      <c r="S180" s="98"/>
      <c r="T180" s="98"/>
      <c r="U180" s="98"/>
      <c r="V180" s="98"/>
      <c r="W180" s="98"/>
      <c r="X180" s="98"/>
      <c r="Y180" s="98"/>
      <c r="Z180" s="98"/>
      <c r="AA180" s="98"/>
      <c r="AB180" s="98"/>
      <c r="AC180" s="98"/>
      <c r="AD180" s="98"/>
      <c r="AE180" s="98"/>
      <c r="AF180" s="98"/>
      <c r="AG180" s="98"/>
      <c r="AH180" s="98"/>
      <c r="AI180" s="98"/>
    </row>
    <row r="181" ht="12.75" customHeight="1">
      <c r="A181" s="139"/>
      <c r="B181" s="131"/>
      <c r="C181" s="140" t="s">
        <v>297</v>
      </c>
      <c r="D181" s="243"/>
      <c r="E181" s="244"/>
      <c r="F181" s="245"/>
      <c r="G181" s="291"/>
      <c r="H181" s="246"/>
      <c r="I181" s="247"/>
      <c r="J181" s="128"/>
      <c r="K181" s="261"/>
      <c r="L181" s="118"/>
      <c r="M181" s="97"/>
      <c r="N181" s="98"/>
      <c r="O181" s="98"/>
      <c r="P181" s="98"/>
      <c r="Q181" s="98"/>
      <c r="R181" s="98"/>
      <c r="S181" s="98"/>
      <c r="T181" s="98"/>
      <c r="U181" s="98"/>
      <c r="V181" s="98"/>
      <c r="W181" s="98"/>
      <c r="X181" s="98"/>
      <c r="Y181" s="98"/>
      <c r="Z181" s="98"/>
      <c r="AA181" s="98"/>
      <c r="AB181" s="98"/>
      <c r="AC181" s="98"/>
      <c r="AD181" s="98"/>
      <c r="AE181" s="98"/>
      <c r="AF181" s="98"/>
      <c r="AG181" s="98"/>
      <c r="AH181" s="98"/>
      <c r="AI181" s="98"/>
    </row>
    <row r="182" ht="24.75" customHeight="1">
      <c r="A182" s="139"/>
      <c r="B182" s="149"/>
      <c r="C182" s="150"/>
      <c r="D182" s="265" t="s">
        <v>146</v>
      </c>
      <c r="E182" s="264" t="s">
        <v>43</v>
      </c>
      <c r="F182" s="280" t="s">
        <v>95</v>
      </c>
      <c r="G182" s="266">
        <f t="shared" ref="G182:G183" si="33">H182/1.2</f>
        <v>49.75</v>
      </c>
      <c r="H182" s="267">
        <v>59.7</v>
      </c>
      <c r="I182" s="268">
        <f t="shared" ref="I182:I183" si="34">H182*(1-$I$5)</f>
        <v>56.715</v>
      </c>
      <c r="J182" s="147">
        <f t="shared" ref="J182:J183" si="35">H182/1.2</f>
        <v>49.75</v>
      </c>
      <c r="K182" s="261"/>
      <c r="L182" s="118"/>
      <c r="M182" s="97"/>
      <c r="N182" s="98"/>
      <c r="O182" s="98"/>
      <c r="P182" s="98"/>
      <c r="Q182" s="98"/>
      <c r="R182" s="98"/>
      <c r="S182" s="98"/>
      <c r="T182" s="98"/>
      <c r="U182" s="98"/>
      <c r="V182" s="98"/>
      <c r="W182" s="98"/>
      <c r="X182" s="98"/>
      <c r="Y182" s="98"/>
      <c r="Z182" s="98"/>
      <c r="AA182" s="98"/>
      <c r="AB182" s="98"/>
      <c r="AC182" s="98"/>
      <c r="AD182" s="98"/>
      <c r="AE182" s="98"/>
      <c r="AF182" s="98"/>
      <c r="AG182" s="98"/>
      <c r="AH182" s="98"/>
      <c r="AI182" s="98"/>
    </row>
    <row r="183" ht="19.5" customHeight="1">
      <c r="A183" s="139"/>
      <c r="B183" s="120" t="s">
        <v>298</v>
      </c>
      <c r="C183" s="174" t="s">
        <v>299</v>
      </c>
      <c r="D183" s="189" t="s">
        <v>90</v>
      </c>
      <c r="E183" s="190" t="s">
        <v>43</v>
      </c>
      <c r="F183" s="191" t="s">
        <v>91</v>
      </c>
      <c r="G183" s="192">
        <f t="shared" si="33"/>
        <v>33.5</v>
      </c>
      <c r="H183" s="193">
        <v>40.2</v>
      </c>
      <c r="I183" s="194">
        <f t="shared" si="34"/>
        <v>38.19</v>
      </c>
      <c r="J183" s="128">
        <f t="shared" si="35"/>
        <v>33.5</v>
      </c>
      <c r="K183" s="118"/>
      <c r="L183" s="118"/>
      <c r="M183" s="97"/>
      <c r="N183" s="98"/>
      <c r="O183" s="98"/>
      <c r="P183" s="98"/>
      <c r="Q183" s="98"/>
      <c r="R183" s="98"/>
      <c r="S183" s="98"/>
      <c r="T183" s="98"/>
      <c r="U183" s="98"/>
      <c r="V183" s="98"/>
      <c r="W183" s="98"/>
      <c r="X183" s="98"/>
      <c r="Y183" s="98"/>
      <c r="Z183" s="98"/>
      <c r="AA183" s="98"/>
      <c r="AB183" s="98"/>
      <c r="AC183" s="98"/>
      <c r="AD183" s="98"/>
      <c r="AE183" s="98"/>
      <c r="AF183" s="98"/>
      <c r="AG183" s="98"/>
      <c r="AH183" s="98"/>
      <c r="AI183" s="98"/>
    </row>
    <row r="184" ht="11.25" customHeight="1">
      <c r="A184" s="139"/>
      <c r="B184" s="131"/>
      <c r="C184" s="140" t="s">
        <v>300</v>
      </c>
      <c r="D184" s="243"/>
      <c r="E184" s="244"/>
      <c r="F184" s="245"/>
      <c r="G184" s="291"/>
      <c r="H184" s="246"/>
      <c r="I184" s="247"/>
      <c r="J184" s="128"/>
      <c r="K184" s="118"/>
      <c r="L184" s="118"/>
      <c r="M184" s="118"/>
      <c r="N184" s="118"/>
      <c r="O184" s="118"/>
      <c r="P184" s="118"/>
      <c r="Q184" s="118"/>
      <c r="R184" s="118"/>
      <c r="S184" s="118"/>
      <c r="T184" s="118"/>
      <c r="U184" s="118"/>
      <c r="V184" s="118"/>
      <c r="W184" s="118"/>
      <c r="X184" s="118"/>
      <c r="Y184" s="118"/>
      <c r="Z184" s="118"/>
      <c r="AA184" s="118"/>
      <c r="AB184" s="118"/>
      <c r="AC184" s="118"/>
      <c r="AD184" s="118"/>
      <c r="AE184" s="118"/>
      <c r="AF184" s="118"/>
      <c r="AG184" s="118"/>
      <c r="AH184" s="118"/>
      <c r="AI184" s="118"/>
    </row>
    <row r="185" ht="22.5" customHeight="1">
      <c r="A185" s="139"/>
      <c r="B185" s="149"/>
      <c r="C185" s="150"/>
      <c r="D185" s="265" t="s">
        <v>146</v>
      </c>
      <c r="E185" s="264" t="s">
        <v>43</v>
      </c>
      <c r="F185" s="280" t="s">
        <v>95</v>
      </c>
      <c r="G185" s="266">
        <f t="shared" ref="G185:G186" si="36">H185/1.2</f>
        <v>49</v>
      </c>
      <c r="H185" s="267">
        <v>58.8</v>
      </c>
      <c r="I185" s="268">
        <f t="shared" ref="I185:I186" si="37">H185*(1-$I$5)</f>
        <v>55.86</v>
      </c>
      <c r="J185" s="147">
        <f t="shared" ref="J185:J186" si="38">H185/1.2</f>
        <v>49</v>
      </c>
      <c r="K185" s="118"/>
      <c r="L185" s="118"/>
      <c r="M185" s="118"/>
      <c r="N185" s="118"/>
      <c r="O185" s="118"/>
      <c r="P185" s="118"/>
      <c r="Q185" s="118"/>
      <c r="R185" s="118"/>
      <c r="S185" s="118"/>
      <c r="T185" s="118"/>
      <c r="U185" s="118"/>
      <c r="V185" s="118"/>
      <c r="W185" s="118"/>
      <c r="X185" s="118"/>
      <c r="Y185" s="118"/>
      <c r="Z185" s="118"/>
      <c r="AA185" s="118"/>
      <c r="AB185" s="118"/>
      <c r="AC185" s="118"/>
      <c r="AD185" s="118"/>
      <c r="AE185" s="118"/>
      <c r="AF185" s="118"/>
      <c r="AG185" s="118"/>
      <c r="AH185" s="118"/>
      <c r="AI185" s="118"/>
    </row>
    <row r="186" ht="19.5" customHeight="1">
      <c r="A186" s="139"/>
      <c r="B186" s="131" t="s">
        <v>301</v>
      </c>
      <c r="C186" s="209" t="s">
        <v>302</v>
      </c>
      <c r="D186" s="243" t="s">
        <v>90</v>
      </c>
      <c r="E186" s="244" t="s">
        <v>43</v>
      </c>
      <c r="F186" s="253" t="s">
        <v>95</v>
      </c>
      <c r="G186" s="192">
        <f t="shared" si="36"/>
        <v>39</v>
      </c>
      <c r="H186" s="246">
        <v>46.8</v>
      </c>
      <c r="I186" s="247">
        <f t="shared" si="37"/>
        <v>44.46</v>
      </c>
      <c r="J186" s="128">
        <f t="shared" si="38"/>
        <v>39</v>
      </c>
      <c r="K186" s="118"/>
      <c r="L186" s="118"/>
      <c r="M186" s="118"/>
      <c r="N186" s="118"/>
      <c r="O186" s="118"/>
      <c r="P186" s="118"/>
      <c r="Q186" s="118"/>
      <c r="R186" s="118"/>
      <c r="S186" s="118"/>
      <c r="T186" s="118"/>
      <c r="U186" s="118"/>
      <c r="V186" s="118"/>
      <c r="W186" s="118"/>
      <c r="X186" s="118"/>
      <c r="Y186" s="118"/>
      <c r="Z186" s="118"/>
      <c r="AA186" s="118"/>
      <c r="AB186" s="118"/>
      <c r="AC186" s="118"/>
      <c r="AD186" s="118"/>
      <c r="AE186" s="118"/>
      <c r="AF186" s="118"/>
      <c r="AG186" s="118"/>
      <c r="AH186" s="118"/>
      <c r="AI186" s="118"/>
    </row>
    <row r="187" ht="10.5" customHeight="1">
      <c r="A187" s="139"/>
      <c r="B187" s="131"/>
      <c r="C187" s="140" t="s">
        <v>300</v>
      </c>
      <c r="D187" s="243" t="s">
        <v>146</v>
      </c>
      <c r="E187" s="244" t="s">
        <v>43</v>
      </c>
      <c r="F187" s="253"/>
      <c r="G187" s="291"/>
      <c r="H187" s="246"/>
      <c r="I187" s="247"/>
      <c r="J187" s="128"/>
      <c r="K187" s="118"/>
      <c r="L187" s="118"/>
      <c r="M187" s="118"/>
      <c r="N187" s="118"/>
      <c r="O187" s="118"/>
      <c r="P187" s="118"/>
      <c r="Q187" s="118"/>
      <c r="R187" s="118"/>
      <c r="S187" s="118"/>
      <c r="T187" s="118"/>
      <c r="U187" s="118"/>
      <c r="V187" s="118"/>
      <c r="W187" s="118"/>
      <c r="X187" s="118"/>
      <c r="Y187" s="118"/>
      <c r="Z187" s="118"/>
      <c r="AA187" s="118"/>
      <c r="AB187" s="118"/>
      <c r="AC187" s="118"/>
      <c r="AD187" s="118"/>
      <c r="AE187" s="118"/>
      <c r="AF187" s="118"/>
      <c r="AG187" s="118"/>
      <c r="AH187" s="118"/>
      <c r="AI187" s="118"/>
    </row>
    <row r="188" ht="22.5" customHeight="1">
      <c r="A188" s="148"/>
      <c r="B188" s="149"/>
      <c r="C188" s="150"/>
      <c r="D188" s="265" t="s">
        <v>146</v>
      </c>
      <c r="E188" s="264" t="s">
        <v>43</v>
      </c>
      <c r="F188" s="280" t="s">
        <v>95</v>
      </c>
      <c r="G188" s="266">
        <f t="shared" ref="G188:G189" si="39">H188/1.2</f>
        <v>54.5</v>
      </c>
      <c r="H188" s="267">
        <v>65.4</v>
      </c>
      <c r="I188" s="268">
        <f t="shared" ref="I188:I189" si="40">H188*(1-$I$5)</f>
        <v>62.13</v>
      </c>
      <c r="J188" s="147">
        <f t="shared" ref="J188:J189" si="41">H188/1.2</f>
        <v>54.5</v>
      </c>
      <c r="K188" s="118"/>
      <c r="L188" s="118"/>
      <c r="M188" s="118"/>
      <c r="N188" s="118"/>
      <c r="O188" s="118"/>
      <c r="P188" s="118"/>
      <c r="Q188" s="118"/>
      <c r="R188" s="118"/>
      <c r="S188" s="118"/>
      <c r="T188" s="118"/>
      <c r="U188" s="118"/>
      <c r="V188" s="118"/>
      <c r="W188" s="118"/>
      <c r="X188" s="118"/>
      <c r="Y188" s="118"/>
      <c r="Z188" s="118"/>
      <c r="AA188" s="118"/>
      <c r="AB188" s="118"/>
      <c r="AC188" s="118"/>
      <c r="AD188" s="118"/>
      <c r="AE188" s="118"/>
      <c r="AF188" s="118"/>
      <c r="AG188" s="118"/>
      <c r="AH188" s="118"/>
      <c r="AI188" s="118"/>
    </row>
    <row r="189" ht="16.5" customHeight="1">
      <c r="A189" s="139"/>
      <c r="B189" s="294" t="s">
        <v>303</v>
      </c>
      <c r="C189" s="121" t="s">
        <v>304</v>
      </c>
      <c r="D189" s="257" t="s">
        <v>146</v>
      </c>
      <c r="E189" s="256" t="s">
        <v>43</v>
      </c>
      <c r="F189" s="295" t="s">
        <v>91</v>
      </c>
      <c r="G189" s="258">
        <f t="shared" si="39"/>
        <v>57.5</v>
      </c>
      <c r="H189" s="259">
        <v>69.0</v>
      </c>
      <c r="I189" s="260">
        <f t="shared" si="40"/>
        <v>65.55</v>
      </c>
      <c r="J189" s="147">
        <f t="shared" si="41"/>
        <v>57.5</v>
      </c>
      <c r="K189" s="118"/>
      <c r="L189" s="118"/>
      <c r="M189" s="118"/>
      <c r="N189" s="118"/>
      <c r="O189" s="118"/>
      <c r="P189" s="118"/>
      <c r="Q189" s="118"/>
      <c r="R189" s="118"/>
      <c r="S189" s="118"/>
      <c r="T189" s="118"/>
      <c r="U189" s="118"/>
      <c r="V189" s="118"/>
      <c r="W189" s="118"/>
      <c r="X189" s="118"/>
      <c r="Y189" s="118"/>
      <c r="Z189" s="118"/>
      <c r="AA189" s="118"/>
      <c r="AB189" s="118"/>
      <c r="AC189" s="118"/>
      <c r="AD189" s="118"/>
      <c r="AE189" s="118"/>
      <c r="AF189" s="118"/>
      <c r="AG189" s="118"/>
      <c r="AH189" s="118"/>
      <c r="AI189" s="118"/>
    </row>
    <row r="190" ht="16.5" customHeight="1">
      <c r="A190" s="139"/>
      <c r="B190" s="296"/>
      <c r="C190" s="150" t="s">
        <v>305</v>
      </c>
      <c r="D190" s="265"/>
      <c r="E190" s="264"/>
      <c r="F190" s="265"/>
      <c r="G190" s="266"/>
      <c r="H190" s="267"/>
      <c r="I190" s="268"/>
      <c r="J190" s="147"/>
      <c r="K190" s="118"/>
      <c r="L190" s="118"/>
      <c r="M190" s="118"/>
      <c r="N190" s="118"/>
      <c r="O190" s="118"/>
      <c r="P190" s="118"/>
      <c r="Q190" s="118"/>
      <c r="R190" s="118"/>
      <c r="S190" s="118"/>
      <c r="T190" s="118"/>
      <c r="U190" s="118"/>
      <c r="V190" s="118"/>
      <c r="W190" s="118"/>
      <c r="X190" s="118"/>
      <c r="Y190" s="118"/>
      <c r="Z190" s="118"/>
      <c r="AA190" s="118"/>
      <c r="AB190" s="118"/>
      <c r="AC190" s="118"/>
      <c r="AD190" s="118"/>
      <c r="AE190" s="118"/>
      <c r="AF190" s="118"/>
      <c r="AG190" s="118"/>
      <c r="AH190" s="118"/>
      <c r="AI190" s="118"/>
    </row>
    <row r="191" ht="16.5" customHeight="1">
      <c r="A191" s="139"/>
      <c r="B191" s="294" t="s">
        <v>306</v>
      </c>
      <c r="C191" s="121" t="s">
        <v>307</v>
      </c>
      <c r="D191" s="257" t="s">
        <v>146</v>
      </c>
      <c r="E191" s="256" t="s">
        <v>43</v>
      </c>
      <c r="F191" s="295" t="s">
        <v>91</v>
      </c>
      <c r="G191" s="258">
        <f>H191/1.2</f>
        <v>55.5</v>
      </c>
      <c r="H191" s="259">
        <v>66.6</v>
      </c>
      <c r="I191" s="260">
        <f>H191*(1-$I$5)</f>
        <v>63.27</v>
      </c>
      <c r="J191" s="147">
        <f>H191/1.2</f>
        <v>55.5</v>
      </c>
      <c r="K191" s="118"/>
      <c r="L191" s="118"/>
      <c r="M191" s="118"/>
      <c r="N191" s="118"/>
      <c r="O191" s="118"/>
      <c r="P191" s="118"/>
      <c r="Q191" s="118"/>
      <c r="R191" s="118"/>
      <c r="S191" s="118"/>
      <c r="T191" s="118"/>
      <c r="U191" s="118"/>
      <c r="V191" s="118"/>
      <c r="W191" s="118"/>
      <c r="X191" s="118"/>
      <c r="Y191" s="118"/>
      <c r="Z191" s="118"/>
      <c r="AA191" s="118"/>
      <c r="AB191" s="118"/>
      <c r="AC191" s="118"/>
      <c r="AD191" s="118"/>
      <c r="AE191" s="118"/>
      <c r="AF191" s="118"/>
      <c r="AG191" s="118"/>
      <c r="AH191" s="118"/>
      <c r="AI191" s="118"/>
    </row>
    <row r="192" ht="16.5" customHeight="1">
      <c r="A192" s="139"/>
      <c r="B192" s="296"/>
      <c r="C192" s="150" t="s">
        <v>308</v>
      </c>
      <c r="D192" s="265"/>
      <c r="E192" s="264"/>
      <c r="F192" s="265"/>
      <c r="G192" s="266"/>
      <c r="H192" s="267"/>
      <c r="I192" s="268"/>
      <c r="J192" s="147"/>
      <c r="K192" s="118"/>
      <c r="L192" s="118"/>
      <c r="M192" s="118"/>
      <c r="N192" s="118"/>
      <c r="O192" s="118"/>
      <c r="P192" s="118"/>
      <c r="Q192" s="118"/>
      <c r="R192" s="118"/>
      <c r="S192" s="118"/>
      <c r="T192" s="118"/>
      <c r="U192" s="118"/>
      <c r="V192" s="118"/>
      <c r="W192" s="118"/>
      <c r="X192" s="118"/>
      <c r="Y192" s="118"/>
      <c r="Z192" s="118"/>
      <c r="AA192" s="118"/>
      <c r="AB192" s="118"/>
      <c r="AC192" s="118"/>
      <c r="AD192" s="118"/>
      <c r="AE192" s="118"/>
      <c r="AF192" s="118"/>
      <c r="AG192" s="118"/>
      <c r="AH192" s="118"/>
      <c r="AI192" s="118"/>
    </row>
    <row r="193" ht="16.5" customHeight="1">
      <c r="A193" s="139"/>
      <c r="B193" s="297" t="s">
        <v>309</v>
      </c>
      <c r="C193" s="132" t="s">
        <v>310</v>
      </c>
      <c r="D193" s="270" t="s">
        <v>146</v>
      </c>
      <c r="E193" s="271" t="s">
        <v>43</v>
      </c>
      <c r="F193" s="298" t="s">
        <v>91</v>
      </c>
      <c r="G193" s="258">
        <f>H193/1.2</f>
        <v>56.5</v>
      </c>
      <c r="H193" s="274">
        <v>67.8</v>
      </c>
      <c r="I193" s="275">
        <f>H193*(1-$I$5)</f>
        <v>64.41</v>
      </c>
      <c r="J193" s="147">
        <f>H193/1.2</f>
        <v>56.5</v>
      </c>
      <c r="K193" s="118"/>
      <c r="L193" s="118"/>
      <c r="M193" s="118"/>
      <c r="N193" s="118"/>
      <c r="O193" s="118"/>
      <c r="P193" s="118"/>
      <c r="Q193" s="118"/>
      <c r="R193" s="118"/>
      <c r="S193" s="118"/>
      <c r="T193" s="118"/>
      <c r="U193" s="118"/>
      <c r="V193" s="118"/>
      <c r="W193" s="118"/>
      <c r="X193" s="118"/>
      <c r="Y193" s="118"/>
      <c r="Z193" s="118"/>
      <c r="AA193" s="118"/>
      <c r="AB193" s="118"/>
      <c r="AC193" s="118"/>
      <c r="AD193" s="118"/>
      <c r="AE193" s="118"/>
      <c r="AF193" s="118"/>
      <c r="AG193" s="118"/>
      <c r="AH193" s="118"/>
      <c r="AI193" s="118"/>
    </row>
    <row r="194" ht="16.5" customHeight="1">
      <c r="A194" s="148"/>
      <c r="B194" s="296"/>
      <c r="C194" s="150" t="s">
        <v>311</v>
      </c>
      <c r="D194" s="265"/>
      <c r="E194" s="264"/>
      <c r="F194" s="265"/>
      <c r="G194" s="266"/>
      <c r="H194" s="267"/>
      <c r="I194" s="268"/>
      <c r="J194" s="147"/>
      <c r="K194" s="118"/>
      <c r="L194" s="118"/>
      <c r="M194" s="118"/>
      <c r="N194" s="118"/>
      <c r="O194" s="118"/>
      <c r="P194" s="118"/>
      <c r="Q194" s="118"/>
      <c r="R194" s="118"/>
      <c r="S194" s="118"/>
      <c r="T194" s="118"/>
      <c r="U194" s="118"/>
      <c r="V194" s="118"/>
      <c r="W194" s="118"/>
      <c r="X194" s="118"/>
      <c r="Y194" s="118"/>
      <c r="Z194" s="118"/>
      <c r="AA194" s="118"/>
      <c r="AB194" s="118"/>
      <c r="AC194" s="118"/>
      <c r="AD194" s="118"/>
      <c r="AE194" s="118"/>
      <c r="AF194" s="118"/>
      <c r="AG194" s="118"/>
      <c r="AH194" s="118"/>
      <c r="AI194" s="118"/>
    </row>
    <row r="195" ht="16.5" customHeight="1">
      <c r="A195" s="139"/>
      <c r="B195" s="294" t="s">
        <v>312</v>
      </c>
      <c r="C195" s="121" t="s">
        <v>313</v>
      </c>
      <c r="D195" s="257" t="s">
        <v>146</v>
      </c>
      <c r="E195" s="256" t="s">
        <v>43</v>
      </c>
      <c r="F195" s="295" t="s">
        <v>91</v>
      </c>
      <c r="G195" s="258">
        <f>H195/1.2</f>
        <v>72.5</v>
      </c>
      <c r="H195" s="259">
        <v>87.0</v>
      </c>
      <c r="I195" s="260">
        <f>H195*(1-$I$5)</f>
        <v>82.65</v>
      </c>
      <c r="J195" s="147">
        <f>H195/1.2</f>
        <v>72.5</v>
      </c>
      <c r="K195" s="261"/>
      <c r="L195" s="118"/>
      <c r="M195" s="118"/>
      <c r="N195" s="118"/>
      <c r="O195" s="118"/>
      <c r="P195" s="118"/>
      <c r="Q195" s="118"/>
      <c r="R195" s="118"/>
      <c r="S195" s="118"/>
      <c r="T195" s="118"/>
      <c r="U195" s="118"/>
      <c r="V195" s="118"/>
      <c r="W195" s="118"/>
      <c r="X195" s="118"/>
      <c r="Y195" s="118"/>
      <c r="Z195" s="118"/>
      <c r="AA195" s="118"/>
      <c r="AB195" s="118"/>
      <c r="AC195" s="118"/>
      <c r="AD195" s="118"/>
      <c r="AE195" s="118"/>
      <c r="AF195" s="118"/>
      <c r="AG195" s="118"/>
      <c r="AH195" s="118"/>
      <c r="AI195" s="118"/>
    </row>
    <row r="196" ht="16.5" customHeight="1">
      <c r="A196" s="139"/>
      <c r="B196" s="296"/>
      <c r="C196" s="150" t="s">
        <v>305</v>
      </c>
      <c r="D196" s="265"/>
      <c r="E196" s="264"/>
      <c r="F196" s="265"/>
      <c r="G196" s="266"/>
      <c r="H196" s="267"/>
      <c r="I196" s="268"/>
      <c r="J196" s="147"/>
      <c r="K196" s="261"/>
      <c r="L196" s="118"/>
      <c r="M196" s="118"/>
      <c r="N196" s="118"/>
      <c r="O196" s="118"/>
      <c r="P196" s="118"/>
      <c r="Q196" s="118"/>
      <c r="R196" s="118"/>
      <c r="S196" s="118"/>
      <c r="T196" s="118"/>
      <c r="U196" s="118"/>
      <c r="V196" s="118"/>
      <c r="W196" s="118"/>
      <c r="X196" s="118"/>
      <c r="Y196" s="118"/>
      <c r="Z196" s="118"/>
      <c r="AA196" s="118"/>
      <c r="AB196" s="118"/>
      <c r="AC196" s="118"/>
      <c r="AD196" s="118"/>
      <c r="AE196" s="118"/>
      <c r="AF196" s="118"/>
      <c r="AG196" s="118"/>
      <c r="AH196" s="118"/>
      <c r="AI196" s="118"/>
    </row>
    <row r="197" ht="16.5" customHeight="1">
      <c r="A197" s="139"/>
      <c r="B197" s="294" t="s">
        <v>314</v>
      </c>
      <c r="C197" s="121" t="s">
        <v>315</v>
      </c>
      <c r="D197" s="257" t="s">
        <v>146</v>
      </c>
      <c r="E197" s="256" t="s">
        <v>43</v>
      </c>
      <c r="F197" s="295" t="s">
        <v>91</v>
      </c>
      <c r="G197" s="258">
        <f>H197/1.2</f>
        <v>70.5</v>
      </c>
      <c r="H197" s="259">
        <v>84.6</v>
      </c>
      <c r="I197" s="260">
        <f>H197*(1-$I$5)</f>
        <v>80.37</v>
      </c>
      <c r="J197" s="147">
        <f>H197/1.2</f>
        <v>70.5</v>
      </c>
      <c r="K197" s="261"/>
      <c r="L197" s="118"/>
      <c r="M197" s="118"/>
      <c r="N197" s="118"/>
      <c r="O197" s="118"/>
      <c r="P197" s="118"/>
      <c r="Q197" s="118"/>
      <c r="R197" s="118"/>
      <c r="S197" s="118"/>
      <c r="T197" s="118"/>
      <c r="U197" s="118"/>
      <c r="V197" s="118"/>
      <c r="W197" s="118"/>
      <c r="X197" s="118"/>
      <c r="Y197" s="118"/>
      <c r="Z197" s="118"/>
      <c r="AA197" s="118"/>
      <c r="AB197" s="118"/>
      <c r="AC197" s="118"/>
      <c r="AD197" s="118"/>
      <c r="AE197" s="118"/>
      <c r="AF197" s="118"/>
      <c r="AG197" s="118"/>
      <c r="AH197" s="118"/>
      <c r="AI197" s="118"/>
    </row>
    <row r="198" ht="16.5" customHeight="1">
      <c r="A198" s="139"/>
      <c r="B198" s="296"/>
      <c r="C198" s="150" t="s">
        <v>308</v>
      </c>
      <c r="D198" s="265"/>
      <c r="E198" s="264"/>
      <c r="F198" s="265"/>
      <c r="G198" s="266"/>
      <c r="H198" s="267"/>
      <c r="I198" s="268"/>
      <c r="J198" s="147"/>
      <c r="K198" s="261"/>
      <c r="L198" s="118"/>
      <c r="M198" s="118"/>
      <c r="N198" s="118"/>
      <c r="O198" s="118"/>
      <c r="P198" s="118"/>
      <c r="Q198" s="118"/>
      <c r="R198" s="118"/>
      <c r="S198" s="118"/>
      <c r="T198" s="118"/>
      <c r="U198" s="118"/>
      <c r="V198" s="118"/>
      <c r="W198" s="118"/>
      <c r="X198" s="118"/>
      <c r="Y198" s="118"/>
      <c r="Z198" s="118"/>
      <c r="AA198" s="118"/>
      <c r="AB198" s="118"/>
      <c r="AC198" s="118"/>
      <c r="AD198" s="118"/>
      <c r="AE198" s="118"/>
      <c r="AF198" s="118"/>
      <c r="AG198" s="118"/>
      <c r="AH198" s="118"/>
      <c r="AI198" s="118"/>
    </row>
    <row r="199" ht="16.5" customHeight="1">
      <c r="A199" s="139"/>
      <c r="B199" s="297" t="s">
        <v>316</v>
      </c>
      <c r="C199" s="132" t="s">
        <v>317</v>
      </c>
      <c r="D199" s="270" t="s">
        <v>146</v>
      </c>
      <c r="E199" s="271" t="s">
        <v>43</v>
      </c>
      <c r="F199" s="298" t="s">
        <v>91</v>
      </c>
      <c r="G199" s="258">
        <f>H199/1.2</f>
        <v>71.5</v>
      </c>
      <c r="H199" s="274">
        <v>85.8</v>
      </c>
      <c r="I199" s="275">
        <f>H199*(1-$I$5)</f>
        <v>81.51</v>
      </c>
      <c r="J199" s="147">
        <f>H199/1.2</f>
        <v>71.5</v>
      </c>
      <c r="K199" s="261"/>
      <c r="L199" s="118"/>
      <c r="M199" s="118"/>
      <c r="N199" s="118"/>
      <c r="O199" s="118"/>
      <c r="P199" s="118"/>
      <c r="Q199" s="118"/>
      <c r="R199" s="118"/>
      <c r="S199" s="118"/>
      <c r="T199" s="118"/>
      <c r="U199" s="118"/>
      <c r="V199" s="118"/>
      <c r="W199" s="118"/>
      <c r="X199" s="118"/>
      <c r="Y199" s="118"/>
      <c r="Z199" s="118"/>
      <c r="AA199" s="118"/>
      <c r="AB199" s="118"/>
      <c r="AC199" s="118"/>
      <c r="AD199" s="118"/>
      <c r="AE199" s="118"/>
      <c r="AF199" s="118"/>
      <c r="AG199" s="118"/>
      <c r="AH199" s="118"/>
      <c r="AI199" s="118"/>
    </row>
    <row r="200" ht="16.5" customHeight="1">
      <c r="A200" s="148"/>
      <c r="B200" s="296"/>
      <c r="C200" s="150" t="s">
        <v>311</v>
      </c>
      <c r="D200" s="265"/>
      <c r="E200" s="264"/>
      <c r="F200" s="265"/>
      <c r="G200" s="266"/>
      <c r="H200" s="267"/>
      <c r="I200" s="268"/>
      <c r="J200" s="147"/>
      <c r="K200" s="261"/>
      <c r="L200" s="118"/>
      <c r="M200" s="118"/>
      <c r="N200" s="118"/>
      <c r="O200" s="118"/>
      <c r="P200" s="118"/>
      <c r="Q200" s="118"/>
      <c r="R200" s="118"/>
      <c r="S200" s="118"/>
      <c r="T200" s="118"/>
      <c r="U200" s="118"/>
      <c r="V200" s="118"/>
      <c r="W200" s="118"/>
      <c r="X200" s="118"/>
      <c r="Y200" s="118"/>
      <c r="Z200" s="118"/>
      <c r="AA200" s="118"/>
      <c r="AB200" s="118"/>
      <c r="AC200" s="118"/>
      <c r="AD200" s="118"/>
      <c r="AE200" s="118"/>
      <c r="AF200" s="118"/>
      <c r="AG200" s="118"/>
      <c r="AH200" s="118"/>
      <c r="AI200" s="118"/>
    </row>
    <row r="201" ht="30.0" customHeight="1">
      <c r="A201" s="161"/>
      <c r="B201" s="294" t="s">
        <v>318</v>
      </c>
      <c r="C201" s="121" t="s">
        <v>319</v>
      </c>
      <c r="D201" s="255" t="s">
        <v>94</v>
      </c>
      <c r="E201" s="256" t="s">
        <v>43</v>
      </c>
      <c r="F201" s="295" t="s">
        <v>91</v>
      </c>
      <c r="G201" s="258">
        <f t="shared" ref="G201:G203" si="42">H201/1.2</f>
        <v>74</v>
      </c>
      <c r="H201" s="259">
        <v>88.8</v>
      </c>
      <c r="I201" s="260">
        <f t="shared" ref="I201:I203" si="43">H201*(1-$I$5)</f>
        <v>84.36</v>
      </c>
      <c r="J201" s="128">
        <f t="shared" ref="J201:J203" si="44">H201/1.2</f>
        <v>74</v>
      </c>
      <c r="K201" s="118"/>
      <c r="L201" s="118"/>
      <c r="M201" s="118"/>
      <c r="N201" s="118"/>
      <c r="O201" s="118"/>
      <c r="P201" s="118"/>
      <c r="Q201" s="118"/>
      <c r="R201" s="118"/>
      <c r="S201" s="118"/>
      <c r="T201" s="118"/>
      <c r="U201" s="118"/>
      <c r="V201" s="118"/>
      <c r="W201" s="118"/>
      <c r="X201" s="118"/>
      <c r="Y201" s="118"/>
      <c r="Z201" s="118"/>
      <c r="AA201" s="118"/>
      <c r="AB201" s="118"/>
      <c r="AC201" s="118"/>
      <c r="AD201" s="118"/>
      <c r="AE201" s="118"/>
      <c r="AF201" s="118"/>
      <c r="AG201" s="118"/>
      <c r="AH201" s="118"/>
      <c r="AI201" s="118"/>
    </row>
    <row r="202" ht="30.0" customHeight="1">
      <c r="A202" s="148"/>
      <c r="B202" s="296"/>
      <c r="C202" s="150" t="s">
        <v>320</v>
      </c>
      <c r="D202" s="188" t="s">
        <v>96</v>
      </c>
      <c r="E202" s="152" t="s">
        <v>43</v>
      </c>
      <c r="F202" s="153" t="s">
        <v>95</v>
      </c>
      <c r="G202" s="154">
        <f t="shared" si="42"/>
        <v>183</v>
      </c>
      <c r="H202" s="155">
        <v>219.6</v>
      </c>
      <c r="I202" s="156">
        <f t="shared" si="43"/>
        <v>208.62</v>
      </c>
      <c r="J202" s="147">
        <f t="shared" si="44"/>
        <v>183</v>
      </c>
      <c r="K202" s="299"/>
      <c r="L202" s="118"/>
      <c r="M202" s="118"/>
      <c r="N202" s="118"/>
      <c r="O202" s="118"/>
      <c r="P202" s="118"/>
      <c r="Q202" s="118"/>
      <c r="R202" s="118"/>
      <c r="S202" s="118"/>
      <c r="T202" s="118"/>
      <c r="U202" s="118"/>
      <c r="V202" s="118"/>
      <c r="W202" s="118"/>
      <c r="X202" s="118"/>
      <c r="Y202" s="118"/>
      <c r="Z202" s="118"/>
      <c r="AA202" s="118"/>
      <c r="AB202" s="118"/>
      <c r="AC202" s="118"/>
      <c r="AD202" s="118"/>
      <c r="AE202" s="118"/>
      <c r="AF202" s="118"/>
      <c r="AG202" s="118"/>
      <c r="AH202" s="118"/>
      <c r="AI202" s="118"/>
    </row>
    <row r="203" ht="30.0" customHeight="1">
      <c r="A203" s="139"/>
      <c r="B203" s="120" t="s">
        <v>321</v>
      </c>
      <c r="C203" s="121" t="s">
        <v>322</v>
      </c>
      <c r="D203" s="189" t="s">
        <v>170</v>
      </c>
      <c r="E203" s="190" t="s">
        <v>43</v>
      </c>
      <c r="F203" s="300" t="s">
        <v>91</v>
      </c>
      <c r="G203" s="192">
        <f t="shared" si="42"/>
        <v>14.5</v>
      </c>
      <c r="H203" s="193">
        <v>17.4</v>
      </c>
      <c r="I203" s="194">
        <f t="shared" si="43"/>
        <v>16.53</v>
      </c>
      <c r="J203" s="128">
        <f t="shared" si="44"/>
        <v>14.5</v>
      </c>
      <c r="K203" s="118"/>
      <c r="L203" s="118"/>
      <c r="M203" s="118"/>
      <c r="N203" s="118"/>
      <c r="O203" s="118"/>
      <c r="P203" s="118"/>
      <c r="Q203" s="118"/>
      <c r="R203" s="118"/>
      <c r="S203" s="118"/>
      <c r="T203" s="118"/>
      <c r="U203" s="118"/>
      <c r="V203" s="118"/>
      <c r="W203" s="118"/>
      <c r="X203" s="118"/>
      <c r="Y203" s="118"/>
      <c r="Z203" s="118"/>
      <c r="AA203" s="118"/>
      <c r="AB203" s="118"/>
      <c r="AC203" s="118"/>
      <c r="AD203" s="118"/>
      <c r="AE203" s="118"/>
      <c r="AF203" s="118"/>
      <c r="AG203" s="118"/>
      <c r="AH203" s="118"/>
      <c r="AI203" s="118"/>
    </row>
    <row r="204" ht="19.5" customHeight="1">
      <c r="A204" s="139"/>
      <c r="B204" s="149"/>
      <c r="C204" s="150" t="s">
        <v>323</v>
      </c>
      <c r="D204" s="195"/>
      <c r="E204" s="196"/>
      <c r="F204" s="197"/>
      <c r="G204" s="198"/>
      <c r="H204" s="199"/>
      <c r="I204" s="200"/>
      <c r="J204" s="128"/>
      <c r="K204" s="118"/>
      <c r="L204" s="118"/>
      <c r="M204" s="118"/>
      <c r="N204" s="118"/>
      <c r="O204" s="118"/>
      <c r="P204" s="118"/>
      <c r="Q204" s="118"/>
      <c r="R204" s="118"/>
      <c r="S204" s="118"/>
      <c r="T204" s="118"/>
      <c r="U204" s="118"/>
      <c r="V204" s="118"/>
      <c r="W204" s="118"/>
      <c r="X204" s="118"/>
      <c r="Y204" s="118"/>
      <c r="Z204" s="118"/>
      <c r="AA204" s="118"/>
      <c r="AB204" s="118"/>
      <c r="AC204" s="118"/>
      <c r="AD204" s="118"/>
      <c r="AE204" s="118"/>
      <c r="AF204" s="118"/>
      <c r="AG204" s="118"/>
      <c r="AH204" s="118"/>
      <c r="AI204" s="118"/>
    </row>
    <row r="205" ht="30.0" customHeight="1">
      <c r="A205" s="139"/>
      <c r="B205" s="120" t="s">
        <v>324</v>
      </c>
      <c r="C205" s="121" t="s">
        <v>325</v>
      </c>
      <c r="D205" s="189" t="s">
        <v>170</v>
      </c>
      <c r="E205" s="190" t="s">
        <v>43</v>
      </c>
      <c r="F205" s="300" t="s">
        <v>91</v>
      </c>
      <c r="G205" s="192">
        <f>H205/1.2</f>
        <v>20.75</v>
      </c>
      <c r="H205" s="193">
        <v>24.9</v>
      </c>
      <c r="I205" s="194">
        <f>H205*(1-$I$5)</f>
        <v>23.655</v>
      </c>
      <c r="J205" s="128">
        <f>H205/1.2</f>
        <v>20.75</v>
      </c>
      <c r="K205" s="118"/>
      <c r="L205" s="118"/>
      <c r="M205" s="118"/>
      <c r="N205" s="118"/>
      <c r="O205" s="118"/>
      <c r="P205" s="118"/>
      <c r="Q205" s="118"/>
      <c r="R205" s="118"/>
      <c r="S205" s="118"/>
      <c r="T205" s="118"/>
      <c r="U205" s="118"/>
      <c r="V205" s="118"/>
      <c r="W205" s="118"/>
      <c r="X205" s="118"/>
      <c r="Y205" s="118"/>
      <c r="Z205" s="118"/>
      <c r="AA205" s="118"/>
      <c r="AB205" s="118"/>
      <c r="AC205" s="118"/>
      <c r="AD205" s="118"/>
      <c r="AE205" s="118"/>
      <c r="AF205" s="118"/>
      <c r="AG205" s="118"/>
      <c r="AH205" s="118"/>
      <c r="AI205" s="118"/>
    </row>
    <row r="206" ht="19.5" customHeight="1">
      <c r="A206" s="139"/>
      <c r="B206" s="149"/>
      <c r="C206" s="150" t="s">
        <v>326</v>
      </c>
      <c r="D206" s="195"/>
      <c r="E206" s="196"/>
      <c r="F206" s="197"/>
      <c r="G206" s="198"/>
      <c r="H206" s="199"/>
      <c r="I206" s="200"/>
      <c r="J206" s="128"/>
      <c r="K206" s="118"/>
      <c r="L206" s="118"/>
      <c r="M206" s="118"/>
      <c r="N206" s="118"/>
      <c r="O206" s="118"/>
      <c r="P206" s="118"/>
      <c r="Q206" s="118"/>
      <c r="R206" s="118"/>
      <c r="S206" s="118"/>
      <c r="T206" s="118"/>
      <c r="U206" s="118"/>
      <c r="V206" s="118"/>
      <c r="W206" s="118"/>
      <c r="X206" s="118"/>
      <c r="Y206" s="118"/>
      <c r="Z206" s="118"/>
      <c r="AA206" s="118"/>
      <c r="AB206" s="118"/>
      <c r="AC206" s="118"/>
      <c r="AD206" s="118"/>
      <c r="AE206" s="118"/>
      <c r="AF206" s="118"/>
      <c r="AG206" s="118"/>
      <c r="AH206" s="118"/>
      <c r="AI206" s="118"/>
    </row>
    <row r="207" ht="30.0" customHeight="1">
      <c r="A207" s="139"/>
      <c r="B207" s="120" t="s">
        <v>327</v>
      </c>
      <c r="C207" s="121" t="s">
        <v>328</v>
      </c>
      <c r="D207" s="189" t="s">
        <v>170</v>
      </c>
      <c r="E207" s="190" t="s">
        <v>43</v>
      </c>
      <c r="F207" s="300" t="s">
        <v>91</v>
      </c>
      <c r="G207" s="192">
        <f>H207/1.2</f>
        <v>34.5</v>
      </c>
      <c r="H207" s="193">
        <v>41.4</v>
      </c>
      <c r="I207" s="194">
        <f>H207*(1-$I$5)</f>
        <v>39.33</v>
      </c>
      <c r="J207" s="128">
        <f>H207/1.2</f>
        <v>34.5</v>
      </c>
      <c r="K207" s="118"/>
      <c r="L207" s="118"/>
      <c r="M207" s="118"/>
      <c r="N207" s="118"/>
      <c r="O207" s="118"/>
      <c r="P207" s="118"/>
      <c r="Q207" s="118"/>
      <c r="R207" s="118"/>
      <c r="S207" s="118"/>
      <c r="T207" s="118"/>
      <c r="U207" s="118"/>
      <c r="V207" s="118"/>
      <c r="W207" s="118"/>
      <c r="X207" s="118"/>
      <c r="Y207" s="118"/>
      <c r="Z207" s="118"/>
      <c r="AA207" s="118"/>
      <c r="AB207" s="118"/>
      <c r="AC207" s="118"/>
      <c r="AD207" s="118"/>
      <c r="AE207" s="118"/>
      <c r="AF207" s="118"/>
      <c r="AG207" s="118"/>
      <c r="AH207" s="118"/>
      <c r="AI207" s="118"/>
    </row>
    <row r="208" ht="19.5" customHeight="1">
      <c r="A208" s="139"/>
      <c r="B208" s="149"/>
      <c r="C208" s="150" t="s">
        <v>329</v>
      </c>
      <c r="D208" s="195"/>
      <c r="E208" s="196"/>
      <c r="F208" s="197"/>
      <c r="G208" s="198"/>
      <c r="H208" s="199"/>
      <c r="I208" s="200"/>
      <c r="J208" s="128"/>
      <c r="K208" s="118"/>
      <c r="L208" s="118"/>
      <c r="M208" s="118"/>
      <c r="N208" s="118"/>
      <c r="O208" s="118"/>
      <c r="P208" s="118"/>
      <c r="Q208" s="118"/>
      <c r="R208" s="118"/>
      <c r="S208" s="118"/>
      <c r="T208" s="118"/>
      <c r="U208" s="118"/>
      <c r="V208" s="118"/>
      <c r="W208" s="118"/>
      <c r="X208" s="118"/>
      <c r="Y208" s="118"/>
      <c r="Z208" s="118"/>
      <c r="AA208" s="118"/>
      <c r="AB208" s="118"/>
      <c r="AC208" s="118"/>
      <c r="AD208" s="118"/>
      <c r="AE208" s="118"/>
      <c r="AF208" s="118"/>
      <c r="AG208" s="118"/>
      <c r="AH208" s="118"/>
      <c r="AI208" s="118"/>
    </row>
    <row r="209" ht="30.0" customHeight="1">
      <c r="A209" s="301"/>
      <c r="B209" s="131" t="s">
        <v>330</v>
      </c>
      <c r="C209" s="132" t="s">
        <v>331</v>
      </c>
      <c r="D209" s="243" t="s">
        <v>170</v>
      </c>
      <c r="E209" s="244" t="s">
        <v>43</v>
      </c>
      <c r="F209" s="302" t="s">
        <v>95</v>
      </c>
      <c r="G209" s="192">
        <f>H209/1.2</f>
        <v>30</v>
      </c>
      <c r="H209" s="246">
        <v>36.0</v>
      </c>
      <c r="I209" s="247">
        <f>H209*(1-$I$5)</f>
        <v>34.2</v>
      </c>
      <c r="J209" s="128">
        <f>H209/1.2</f>
        <v>30</v>
      </c>
      <c r="K209" s="118"/>
      <c r="L209" s="118"/>
      <c r="M209" s="118"/>
      <c r="N209" s="118"/>
      <c r="O209" s="118"/>
      <c r="P209" s="118"/>
      <c r="Q209" s="118"/>
      <c r="R209" s="118"/>
      <c r="S209" s="118"/>
      <c r="T209" s="118"/>
      <c r="U209" s="118"/>
      <c r="V209" s="118"/>
      <c r="W209" s="118"/>
      <c r="X209" s="118"/>
      <c r="Y209" s="118"/>
      <c r="Z209" s="118"/>
      <c r="AA209" s="118"/>
      <c r="AB209" s="118"/>
      <c r="AC209" s="118"/>
      <c r="AD209" s="118"/>
      <c r="AE209" s="118"/>
      <c r="AF209" s="118"/>
      <c r="AG209" s="118"/>
      <c r="AH209" s="118"/>
      <c r="AI209" s="118"/>
    </row>
    <row r="210" ht="19.5" customHeight="1">
      <c r="A210" s="303"/>
      <c r="B210" s="149"/>
      <c r="C210" s="150" t="s">
        <v>332</v>
      </c>
      <c r="D210" s="195"/>
      <c r="E210" s="196"/>
      <c r="F210" s="254"/>
      <c r="G210" s="198"/>
      <c r="H210" s="199"/>
      <c r="I210" s="200"/>
      <c r="J210" s="128"/>
      <c r="K210" s="118"/>
      <c r="L210" s="118"/>
      <c r="M210" s="118"/>
      <c r="N210" s="118"/>
      <c r="O210" s="118"/>
      <c r="P210" s="118"/>
      <c r="Q210" s="118"/>
      <c r="R210" s="118"/>
      <c r="S210" s="118"/>
      <c r="T210" s="118"/>
      <c r="U210" s="118"/>
      <c r="V210" s="118"/>
      <c r="W210" s="118"/>
      <c r="X210" s="118"/>
      <c r="Y210" s="118"/>
      <c r="Z210" s="118"/>
      <c r="AA210" s="118"/>
      <c r="AB210" s="118"/>
      <c r="AC210" s="118"/>
      <c r="AD210" s="118"/>
      <c r="AE210" s="118"/>
      <c r="AF210" s="118"/>
      <c r="AG210" s="118"/>
      <c r="AH210" s="118"/>
      <c r="AI210" s="118"/>
    </row>
    <row r="211" ht="15.0" customHeight="1">
      <c r="A211" s="237" t="s">
        <v>333</v>
      </c>
      <c r="B211" s="56"/>
      <c r="C211" s="56"/>
      <c r="D211" s="56"/>
      <c r="E211" s="56"/>
      <c r="F211" s="56"/>
      <c r="G211" s="56"/>
      <c r="H211" s="56"/>
      <c r="I211" s="56"/>
      <c r="J211" s="238"/>
      <c r="K211" s="118"/>
      <c r="L211" s="118"/>
      <c r="M211" s="118"/>
      <c r="N211" s="118"/>
      <c r="O211" s="118"/>
      <c r="P211" s="118"/>
      <c r="Q211" s="118"/>
      <c r="R211" s="118"/>
      <c r="S211" s="118"/>
      <c r="T211" s="118"/>
      <c r="U211" s="118"/>
      <c r="V211" s="118"/>
      <c r="W211" s="118"/>
      <c r="X211" s="118"/>
      <c r="Y211" s="118"/>
      <c r="Z211" s="118"/>
      <c r="AA211" s="118"/>
      <c r="AB211" s="118"/>
      <c r="AC211" s="118"/>
      <c r="AD211" s="118"/>
      <c r="AE211" s="118"/>
      <c r="AF211" s="118"/>
      <c r="AG211" s="118"/>
      <c r="AH211" s="118"/>
      <c r="AI211" s="118"/>
    </row>
    <row r="212" ht="17.25" customHeight="1">
      <c r="A212" s="239" t="s">
        <v>334</v>
      </c>
      <c r="B212" s="240"/>
      <c r="C212" s="240"/>
      <c r="D212" s="240"/>
      <c r="E212" s="240"/>
      <c r="F212" s="240"/>
      <c r="G212" s="240"/>
      <c r="H212" s="240"/>
      <c r="I212" s="240"/>
      <c r="J212" s="238"/>
      <c r="K212" s="118"/>
      <c r="L212" s="118"/>
      <c r="M212" s="97"/>
      <c r="N212" s="98"/>
      <c r="O212" s="98"/>
      <c r="P212" s="98"/>
      <c r="Q212" s="98"/>
      <c r="R212" s="98"/>
      <c r="S212" s="98"/>
      <c r="T212" s="98"/>
      <c r="U212" s="98"/>
      <c r="V212" s="98"/>
      <c r="W212" s="98"/>
      <c r="X212" s="98"/>
      <c r="Y212" s="98"/>
      <c r="Z212" s="98"/>
      <c r="AA212" s="98"/>
      <c r="AB212" s="98"/>
      <c r="AC212" s="98"/>
      <c r="AD212" s="98"/>
      <c r="AE212" s="98"/>
      <c r="AF212" s="98"/>
      <c r="AG212" s="98"/>
      <c r="AH212" s="98"/>
      <c r="AI212" s="98"/>
    </row>
    <row r="213" ht="22.5" customHeight="1">
      <c r="A213" s="202" t="s">
        <v>76</v>
      </c>
      <c r="B213" s="202" t="s">
        <v>139</v>
      </c>
      <c r="C213" s="202" t="s">
        <v>78</v>
      </c>
      <c r="D213" s="204" t="s">
        <v>140</v>
      </c>
      <c r="E213" s="204" t="s">
        <v>80</v>
      </c>
      <c r="F213" s="204"/>
      <c r="G213" s="204"/>
      <c r="H213" s="202" t="s">
        <v>141</v>
      </c>
      <c r="I213" s="304" t="s">
        <v>142</v>
      </c>
      <c r="J213" s="305"/>
      <c r="K213" s="118"/>
      <c r="L213" s="118"/>
      <c r="M213" s="118"/>
      <c r="N213" s="118"/>
      <c r="O213" s="118"/>
      <c r="P213" s="118"/>
      <c r="Q213" s="118"/>
      <c r="R213" s="118"/>
      <c r="S213" s="118"/>
      <c r="T213" s="118"/>
      <c r="U213" s="118"/>
      <c r="V213" s="118"/>
      <c r="W213" s="118"/>
      <c r="X213" s="118"/>
      <c r="Y213" s="118"/>
      <c r="Z213" s="118"/>
      <c r="AA213" s="118"/>
      <c r="AB213" s="118"/>
      <c r="AC213" s="118"/>
      <c r="AD213" s="118"/>
      <c r="AE213" s="118"/>
      <c r="AF213" s="118"/>
      <c r="AG213" s="118"/>
      <c r="AH213" s="118"/>
      <c r="AI213" s="118"/>
    </row>
    <row r="214" ht="19.5" customHeight="1">
      <c r="A214" s="306" t="s">
        <v>335</v>
      </c>
      <c r="B214" s="240"/>
      <c r="C214" s="240"/>
      <c r="D214" s="240"/>
      <c r="E214" s="240"/>
      <c r="F214" s="240"/>
      <c r="G214" s="240"/>
      <c r="H214" s="240"/>
      <c r="I214" s="240"/>
      <c r="J214" s="238"/>
      <c r="K214" s="118"/>
      <c r="L214" s="118"/>
      <c r="M214" s="118"/>
      <c r="N214" s="118"/>
      <c r="O214" s="118"/>
      <c r="P214" s="118"/>
      <c r="Q214" s="118"/>
      <c r="R214" s="118"/>
      <c r="S214" s="118"/>
      <c r="T214" s="118"/>
      <c r="U214" s="118"/>
      <c r="V214" s="118"/>
      <c r="W214" s="118"/>
      <c r="X214" s="118"/>
      <c r="Y214" s="118"/>
      <c r="Z214" s="118"/>
      <c r="AA214" s="118"/>
      <c r="AB214" s="118"/>
      <c r="AC214" s="118"/>
      <c r="AD214" s="118"/>
      <c r="AE214" s="118"/>
      <c r="AF214" s="118"/>
      <c r="AG214" s="118"/>
      <c r="AH214" s="118"/>
      <c r="AI214" s="118"/>
    </row>
    <row r="215" ht="12.0" customHeight="1">
      <c r="A215" s="139"/>
      <c r="B215" s="120" t="s">
        <v>336</v>
      </c>
      <c r="C215" s="307" t="s">
        <v>337</v>
      </c>
      <c r="D215" s="189" t="s">
        <v>170</v>
      </c>
      <c r="E215" s="190" t="s">
        <v>53</v>
      </c>
      <c r="F215" s="300" t="s">
        <v>91</v>
      </c>
      <c r="G215" s="192">
        <f>H215/1.2</f>
        <v>33.25</v>
      </c>
      <c r="H215" s="193">
        <v>39.9</v>
      </c>
      <c r="I215" s="194">
        <f>H215*(1-$I$5)</f>
        <v>37.905</v>
      </c>
      <c r="J215" s="128">
        <f>H215/1.2</f>
        <v>33.25</v>
      </c>
      <c r="K215" s="118"/>
      <c r="L215" s="118"/>
      <c r="M215" s="118"/>
      <c r="N215" s="118"/>
      <c r="O215" s="118"/>
      <c r="P215" s="118"/>
      <c r="Q215" s="118"/>
      <c r="R215" s="118"/>
      <c r="S215" s="118"/>
      <c r="T215" s="118"/>
      <c r="U215" s="118"/>
      <c r="V215" s="118"/>
      <c r="W215" s="118"/>
      <c r="X215" s="118"/>
      <c r="Y215" s="118"/>
      <c r="Z215" s="118"/>
      <c r="AA215" s="118"/>
      <c r="AB215" s="118"/>
      <c r="AC215" s="118"/>
      <c r="AD215" s="118"/>
      <c r="AE215" s="118"/>
      <c r="AF215" s="118"/>
      <c r="AG215" s="118"/>
      <c r="AH215" s="118"/>
      <c r="AI215" s="118"/>
    </row>
    <row r="216" ht="12.0" customHeight="1">
      <c r="A216" s="139"/>
      <c r="B216" s="149"/>
      <c r="C216" s="308" t="s">
        <v>338</v>
      </c>
      <c r="D216" s="195"/>
      <c r="E216" s="196"/>
      <c r="F216" s="197"/>
      <c r="G216" s="198"/>
      <c r="H216" s="199"/>
      <c r="I216" s="200"/>
      <c r="J216" s="128"/>
      <c r="K216" s="118"/>
      <c r="L216" s="118"/>
      <c r="M216" s="118"/>
      <c r="N216" s="118"/>
      <c r="O216" s="118"/>
      <c r="P216" s="118"/>
      <c r="Q216" s="118"/>
      <c r="R216" s="118"/>
      <c r="S216" s="118"/>
      <c r="T216" s="118"/>
      <c r="U216" s="118"/>
      <c r="V216" s="118"/>
      <c r="W216" s="118"/>
      <c r="X216" s="118"/>
      <c r="Y216" s="118"/>
      <c r="Z216" s="118"/>
      <c r="AA216" s="118"/>
      <c r="AB216" s="118"/>
      <c r="AC216" s="118"/>
      <c r="AD216" s="118"/>
      <c r="AE216" s="118"/>
      <c r="AF216" s="118"/>
      <c r="AG216" s="118"/>
      <c r="AH216" s="118"/>
      <c r="AI216" s="118"/>
    </row>
    <row r="217" ht="18.0" customHeight="1">
      <c r="A217" s="139"/>
      <c r="B217" s="309" t="s">
        <v>339</v>
      </c>
      <c r="C217" s="310" t="s">
        <v>340</v>
      </c>
      <c r="D217" s="311" t="s">
        <v>170</v>
      </c>
      <c r="E217" s="312" t="s">
        <v>43</v>
      </c>
      <c r="F217" s="313" t="s">
        <v>91</v>
      </c>
      <c r="G217" s="314">
        <f t="shared" ref="G217:G219" si="45">H217/1.2</f>
        <v>5.8</v>
      </c>
      <c r="H217" s="315">
        <v>6.96</v>
      </c>
      <c r="I217" s="316">
        <f t="shared" ref="I217:I219" si="46">H217*(1-$I$5)</f>
        <v>6.612</v>
      </c>
      <c r="J217" s="147">
        <f t="shared" ref="J217:J219" si="47">H217/1.2</f>
        <v>5.8</v>
      </c>
      <c r="K217" s="118"/>
      <c r="L217" s="118"/>
      <c r="M217" s="118"/>
      <c r="N217" s="118"/>
      <c r="O217" s="118"/>
      <c r="P217" s="118"/>
      <c r="Q217" s="118"/>
      <c r="R217" s="118"/>
      <c r="S217" s="118"/>
      <c r="T217" s="118"/>
      <c r="U217" s="118"/>
      <c r="V217" s="118"/>
      <c r="W217" s="118"/>
      <c r="X217" s="118"/>
      <c r="Y217" s="118"/>
      <c r="Z217" s="118"/>
      <c r="AA217" s="118"/>
      <c r="AB217" s="118"/>
      <c r="AC217" s="118"/>
      <c r="AD217" s="118"/>
      <c r="AE217" s="118"/>
      <c r="AF217" s="118"/>
      <c r="AG217" s="118"/>
      <c r="AH217" s="118"/>
      <c r="AI217" s="118"/>
    </row>
    <row r="218" ht="18.0" customHeight="1">
      <c r="A218" s="148"/>
      <c r="B218" s="317" t="s">
        <v>341</v>
      </c>
      <c r="C218" s="318" t="s">
        <v>342</v>
      </c>
      <c r="D218" s="195" t="s">
        <v>102</v>
      </c>
      <c r="E218" s="196" t="s">
        <v>43</v>
      </c>
      <c r="F218" s="319" t="s">
        <v>91</v>
      </c>
      <c r="G218" s="198">
        <f t="shared" si="45"/>
        <v>5.8</v>
      </c>
      <c r="H218" s="315">
        <v>6.96</v>
      </c>
      <c r="I218" s="200">
        <f t="shared" si="46"/>
        <v>6.612</v>
      </c>
      <c r="J218" s="147">
        <f t="shared" si="47"/>
        <v>5.8</v>
      </c>
      <c r="K218" s="118"/>
      <c r="L218" s="118"/>
      <c r="M218" s="118"/>
      <c r="N218" s="118"/>
      <c r="O218" s="118"/>
      <c r="P218" s="118"/>
      <c r="Q218" s="118"/>
      <c r="R218" s="118"/>
      <c r="S218" s="118"/>
      <c r="T218" s="118"/>
      <c r="U218" s="118"/>
      <c r="V218" s="118"/>
      <c r="W218" s="118"/>
      <c r="X218" s="118"/>
      <c r="Y218" s="118"/>
      <c r="Z218" s="118"/>
      <c r="AA218" s="118"/>
      <c r="AB218" s="118"/>
      <c r="AC218" s="118"/>
      <c r="AD218" s="118"/>
      <c r="AE218" s="118"/>
      <c r="AF218" s="118"/>
      <c r="AG218" s="118"/>
      <c r="AH218" s="118"/>
      <c r="AI218" s="118"/>
    </row>
    <row r="219" ht="18.0" customHeight="1">
      <c r="A219" s="139"/>
      <c r="B219" s="120" t="s">
        <v>343</v>
      </c>
      <c r="C219" s="307" t="s">
        <v>344</v>
      </c>
      <c r="D219" s="189" t="s">
        <v>109</v>
      </c>
      <c r="E219" s="190" t="s">
        <v>43</v>
      </c>
      <c r="F219" s="300" t="s">
        <v>91</v>
      </c>
      <c r="G219" s="192">
        <f t="shared" si="45"/>
        <v>50.5</v>
      </c>
      <c r="H219" s="193">
        <v>60.6</v>
      </c>
      <c r="I219" s="194">
        <f t="shared" si="46"/>
        <v>57.57</v>
      </c>
      <c r="J219" s="128">
        <f t="shared" si="47"/>
        <v>50.5</v>
      </c>
      <c r="K219" s="118"/>
      <c r="L219" s="118"/>
      <c r="M219" s="118"/>
      <c r="N219" s="118"/>
      <c r="O219" s="118"/>
      <c r="P219" s="118"/>
      <c r="Q219" s="118"/>
      <c r="R219" s="118"/>
      <c r="S219" s="118"/>
      <c r="T219" s="118"/>
      <c r="U219" s="118"/>
      <c r="V219" s="118"/>
      <c r="W219" s="118"/>
      <c r="X219" s="118"/>
      <c r="Y219" s="118"/>
      <c r="Z219" s="118"/>
      <c r="AA219" s="118"/>
      <c r="AB219" s="118"/>
      <c r="AC219" s="118"/>
      <c r="AD219" s="118"/>
      <c r="AE219" s="118"/>
      <c r="AF219" s="118"/>
      <c r="AG219" s="118"/>
      <c r="AH219" s="118"/>
      <c r="AI219" s="118"/>
    </row>
    <row r="220" ht="13.5" customHeight="1">
      <c r="A220" s="139"/>
      <c r="B220" s="149"/>
      <c r="C220" s="308" t="s">
        <v>345</v>
      </c>
      <c r="D220" s="195"/>
      <c r="E220" s="196"/>
      <c r="F220" s="197"/>
      <c r="G220" s="198"/>
      <c r="H220" s="199"/>
      <c r="I220" s="200"/>
      <c r="J220" s="128"/>
      <c r="K220" s="118"/>
      <c r="L220" s="118"/>
      <c r="M220" s="118"/>
      <c r="N220" s="118"/>
      <c r="O220" s="118"/>
      <c r="P220" s="118"/>
      <c r="Q220" s="118"/>
      <c r="R220" s="118"/>
      <c r="S220" s="118"/>
      <c r="T220" s="118"/>
      <c r="U220" s="118"/>
      <c r="V220" s="118"/>
      <c r="W220" s="118"/>
      <c r="X220" s="118"/>
      <c r="Y220" s="118"/>
      <c r="Z220" s="118"/>
      <c r="AA220" s="118"/>
      <c r="AB220" s="118"/>
      <c r="AC220" s="118"/>
      <c r="AD220" s="118"/>
      <c r="AE220" s="118"/>
      <c r="AF220" s="118"/>
      <c r="AG220" s="118"/>
      <c r="AH220" s="118"/>
      <c r="AI220" s="118"/>
    </row>
    <row r="221" ht="18.0" customHeight="1">
      <c r="A221" s="139"/>
      <c r="B221" s="320" t="s">
        <v>346</v>
      </c>
      <c r="C221" s="321" t="s">
        <v>347</v>
      </c>
      <c r="D221" s="243" t="s">
        <v>109</v>
      </c>
      <c r="E221" s="244" t="s">
        <v>43</v>
      </c>
      <c r="F221" s="322" t="s">
        <v>91</v>
      </c>
      <c r="G221" s="291">
        <f t="shared" ref="G221:G224" si="48">H221/1.2</f>
        <v>95.5</v>
      </c>
      <c r="H221" s="246">
        <v>114.6</v>
      </c>
      <c r="I221" s="247">
        <f t="shared" ref="I221:I224" si="49">H221*(1-$I$5)</f>
        <v>108.87</v>
      </c>
      <c r="J221" s="147">
        <f t="shared" ref="J221:J224" si="50">H221/1.2</f>
        <v>95.5</v>
      </c>
      <c r="K221" s="118"/>
      <c r="L221" s="118"/>
      <c r="M221" s="118"/>
      <c r="N221" s="118"/>
      <c r="O221" s="118"/>
      <c r="P221" s="118"/>
      <c r="Q221" s="118"/>
      <c r="R221" s="118"/>
      <c r="S221" s="118"/>
      <c r="T221" s="118"/>
      <c r="U221" s="118"/>
      <c r="V221" s="118"/>
      <c r="W221" s="118"/>
      <c r="X221" s="118"/>
      <c r="Y221" s="118"/>
      <c r="Z221" s="118"/>
      <c r="AA221" s="118"/>
      <c r="AB221" s="118"/>
      <c r="AC221" s="118"/>
      <c r="AD221" s="118"/>
      <c r="AE221" s="118"/>
      <c r="AF221" s="118"/>
      <c r="AG221" s="118"/>
      <c r="AH221" s="118"/>
      <c r="AI221" s="118"/>
    </row>
    <row r="222" ht="18.0" customHeight="1">
      <c r="A222" s="139"/>
      <c r="B222" s="320" t="s">
        <v>348</v>
      </c>
      <c r="C222" s="321" t="s">
        <v>349</v>
      </c>
      <c r="D222" s="243" t="s">
        <v>109</v>
      </c>
      <c r="E222" s="244" t="s">
        <v>43</v>
      </c>
      <c r="F222" s="322" t="s">
        <v>91</v>
      </c>
      <c r="G222" s="291">
        <f t="shared" si="48"/>
        <v>133</v>
      </c>
      <c r="H222" s="246">
        <v>159.6</v>
      </c>
      <c r="I222" s="247">
        <f t="shared" si="49"/>
        <v>151.62</v>
      </c>
      <c r="J222" s="147">
        <f t="shared" si="50"/>
        <v>133</v>
      </c>
      <c r="K222" s="118"/>
      <c r="L222" s="118"/>
      <c r="M222" s="118"/>
      <c r="N222" s="118"/>
      <c r="O222" s="118"/>
      <c r="P222" s="118"/>
      <c r="Q222" s="118"/>
      <c r="R222" s="118"/>
      <c r="S222" s="118"/>
      <c r="T222" s="118"/>
      <c r="U222" s="118"/>
      <c r="V222" s="118"/>
      <c r="W222" s="118"/>
      <c r="X222" s="118"/>
      <c r="Y222" s="118"/>
      <c r="Z222" s="118"/>
      <c r="AA222" s="118"/>
      <c r="AB222" s="118"/>
      <c r="AC222" s="118"/>
      <c r="AD222" s="118"/>
      <c r="AE222" s="118"/>
      <c r="AF222" s="118"/>
      <c r="AG222" s="118"/>
      <c r="AH222" s="118"/>
      <c r="AI222" s="118"/>
    </row>
    <row r="223" ht="18.0" customHeight="1">
      <c r="A223" s="148"/>
      <c r="B223" s="317" t="s">
        <v>350</v>
      </c>
      <c r="C223" s="318" t="s">
        <v>351</v>
      </c>
      <c r="D223" s="195" t="s">
        <v>109</v>
      </c>
      <c r="E223" s="196" t="s">
        <v>43</v>
      </c>
      <c r="F223" s="319" t="s">
        <v>91</v>
      </c>
      <c r="G223" s="198">
        <f t="shared" si="48"/>
        <v>114.25</v>
      </c>
      <c r="H223" s="199">
        <v>137.1</v>
      </c>
      <c r="I223" s="200">
        <f t="shared" si="49"/>
        <v>130.245</v>
      </c>
      <c r="J223" s="147">
        <f t="shared" si="50"/>
        <v>114.25</v>
      </c>
      <c r="K223" s="118"/>
      <c r="L223" s="118"/>
      <c r="M223" s="118"/>
      <c r="N223" s="118"/>
      <c r="O223" s="118"/>
      <c r="P223" s="118"/>
      <c r="Q223" s="118"/>
      <c r="R223" s="118"/>
      <c r="S223" s="118"/>
      <c r="T223" s="118"/>
      <c r="U223" s="118"/>
      <c r="V223" s="118"/>
      <c r="W223" s="118"/>
      <c r="X223" s="118"/>
      <c r="Y223" s="118"/>
      <c r="Z223" s="118"/>
      <c r="AA223" s="118"/>
      <c r="AB223" s="118"/>
      <c r="AC223" s="118"/>
      <c r="AD223" s="118"/>
      <c r="AE223" s="118"/>
      <c r="AF223" s="118"/>
      <c r="AG223" s="118"/>
      <c r="AH223" s="118"/>
      <c r="AI223" s="118"/>
    </row>
    <row r="224" ht="18.0" customHeight="1">
      <c r="A224" s="242"/>
      <c r="B224" s="120" t="s">
        <v>352</v>
      </c>
      <c r="C224" s="307" t="s">
        <v>353</v>
      </c>
      <c r="D224" s="189" t="s">
        <v>102</v>
      </c>
      <c r="E224" s="190" t="s">
        <v>43</v>
      </c>
      <c r="F224" s="300" t="s">
        <v>91</v>
      </c>
      <c r="G224" s="192">
        <f t="shared" si="48"/>
        <v>113</v>
      </c>
      <c r="H224" s="193">
        <v>135.6</v>
      </c>
      <c r="I224" s="194">
        <f t="shared" si="49"/>
        <v>128.82</v>
      </c>
      <c r="J224" s="128">
        <f t="shared" si="50"/>
        <v>113</v>
      </c>
      <c r="K224" s="118"/>
      <c r="L224" s="118"/>
      <c r="M224" s="118"/>
      <c r="N224" s="118"/>
      <c r="O224" s="118"/>
      <c r="P224" s="118"/>
      <c r="Q224" s="118"/>
      <c r="R224" s="118"/>
      <c r="S224" s="118"/>
      <c r="T224" s="118"/>
      <c r="U224" s="118"/>
      <c r="V224" s="118"/>
      <c r="W224" s="118"/>
      <c r="X224" s="118"/>
      <c r="Y224" s="118"/>
      <c r="Z224" s="118"/>
      <c r="AA224" s="118"/>
      <c r="AB224" s="118"/>
      <c r="AC224" s="118"/>
      <c r="AD224" s="118"/>
      <c r="AE224" s="118"/>
      <c r="AF224" s="118"/>
      <c r="AG224" s="118"/>
      <c r="AH224" s="118"/>
      <c r="AI224" s="118"/>
    </row>
    <row r="225" ht="18.0" customHeight="1">
      <c r="A225" s="139"/>
      <c r="B225" s="149"/>
      <c r="C225" s="308" t="s">
        <v>354</v>
      </c>
      <c r="D225" s="195"/>
      <c r="E225" s="196"/>
      <c r="F225" s="197"/>
      <c r="G225" s="198"/>
      <c r="H225" s="199"/>
      <c r="I225" s="200"/>
      <c r="J225" s="128"/>
      <c r="K225" s="118"/>
      <c r="L225" s="118"/>
      <c r="M225" s="118"/>
      <c r="N225" s="118"/>
      <c r="O225" s="118"/>
      <c r="P225" s="118"/>
      <c r="Q225" s="118"/>
      <c r="R225" s="118"/>
      <c r="S225" s="118"/>
      <c r="T225" s="118"/>
      <c r="U225" s="118"/>
      <c r="V225" s="118"/>
      <c r="W225" s="118"/>
      <c r="X225" s="118"/>
      <c r="Y225" s="118"/>
      <c r="Z225" s="118"/>
      <c r="AA225" s="118"/>
      <c r="AB225" s="118"/>
      <c r="AC225" s="118"/>
      <c r="AD225" s="118"/>
      <c r="AE225" s="118"/>
      <c r="AF225" s="118"/>
      <c r="AG225" s="118"/>
      <c r="AH225" s="118"/>
      <c r="AI225" s="118"/>
    </row>
    <row r="226" ht="15.0" customHeight="1">
      <c r="A226" s="139"/>
      <c r="B226" s="120" t="s">
        <v>355</v>
      </c>
      <c r="C226" s="307" t="s">
        <v>356</v>
      </c>
      <c r="D226" s="189" t="s">
        <v>92</v>
      </c>
      <c r="E226" s="190" t="s">
        <v>43</v>
      </c>
      <c r="F226" s="300" t="s">
        <v>91</v>
      </c>
      <c r="G226" s="192">
        <f>H226/1.2</f>
        <v>103.5</v>
      </c>
      <c r="H226" s="193">
        <v>124.2</v>
      </c>
      <c r="I226" s="194">
        <f>H226*(1-$I$5)</f>
        <v>117.99</v>
      </c>
      <c r="J226" s="128">
        <f>H226/1.2</f>
        <v>103.5</v>
      </c>
      <c r="K226" s="118"/>
      <c r="L226" s="118"/>
      <c r="M226" s="118"/>
      <c r="N226" s="118"/>
      <c r="O226" s="118"/>
      <c r="P226" s="118"/>
      <c r="Q226" s="118"/>
      <c r="R226" s="118"/>
      <c r="S226" s="118"/>
      <c r="T226" s="118"/>
      <c r="U226" s="118"/>
      <c r="V226" s="118"/>
      <c r="W226" s="118"/>
      <c r="X226" s="118"/>
      <c r="Y226" s="118"/>
      <c r="Z226" s="118"/>
      <c r="AA226" s="118"/>
      <c r="AB226" s="118"/>
      <c r="AC226" s="118"/>
      <c r="AD226" s="118"/>
      <c r="AE226" s="118"/>
      <c r="AF226" s="118"/>
      <c r="AG226" s="118"/>
      <c r="AH226" s="118"/>
      <c r="AI226" s="118"/>
    </row>
    <row r="227" ht="15.0" customHeight="1">
      <c r="A227" s="139"/>
      <c r="B227" s="149"/>
      <c r="C227" s="308" t="s">
        <v>354</v>
      </c>
      <c r="D227" s="195"/>
      <c r="E227" s="196"/>
      <c r="F227" s="197"/>
      <c r="G227" s="198"/>
      <c r="H227" s="199"/>
      <c r="I227" s="200"/>
      <c r="J227" s="128"/>
      <c r="K227" s="118"/>
      <c r="L227" s="118"/>
      <c r="M227" s="118"/>
      <c r="N227" s="118"/>
      <c r="O227" s="118"/>
      <c r="P227" s="118"/>
      <c r="Q227" s="118"/>
      <c r="R227" s="118"/>
      <c r="S227" s="118"/>
      <c r="T227" s="118"/>
      <c r="U227" s="118"/>
      <c r="V227" s="118"/>
      <c r="W227" s="118"/>
      <c r="X227" s="118"/>
      <c r="Y227" s="118"/>
      <c r="Z227" s="118"/>
      <c r="AA227" s="118"/>
      <c r="AB227" s="118"/>
      <c r="AC227" s="118"/>
      <c r="AD227" s="118"/>
      <c r="AE227" s="118"/>
      <c r="AF227" s="118"/>
      <c r="AG227" s="118"/>
      <c r="AH227" s="118"/>
      <c r="AI227" s="118"/>
    </row>
    <row r="228" ht="15.0" customHeight="1">
      <c r="A228" s="139"/>
      <c r="B228" s="131" t="s">
        <v>357</v>
      </c>
      <c r="C228" s="321" t="s">
        <v>358</v>
      </c>
      <c r="D228" s="243" t="s">
        <v>92</v>
      </c>
      <c r="E228" s="244" t="s">
        <v>43</v>
      </c>
      <c r="F228" s="322" t="s">
        <v>91</v>
      </c>
      <c r="G228" s="192">
        <f>H228/1.2</f>
        <v>148.5</v>
      </c>
      <c r="H228" s="246">
        <v>178.2</v>
      </c>
      <c r="I228" s="247">
        <f>H228*(1-$I$5)</f>
        <v>169.29</v>
      </c>
      <c r="J228" s="128">
        <f>H228/1.2</f>
        <v>148.5</v>
      </c>
      <c r="K228" s="118"/>
      <c r="L228" s="118"/>
      <c r="M228" s="118"/>
      <c r="N228" s="118"/>
      <c r="O228" s="118"/>
      <c r="P228" s="118"/>
      <c r="Q228" s="118"/>
      <c r="R228" s="118"/>
      <c r="S228" s="118"/>
      <c r="T228" s="118"/>
      <c r="U228" s="118"/>
      <c r="V228" s="118"/>
      <c r="W228" s="118"/>
      <c r="X228" s="118"/>
      <c r="Y228" s="118"/>
      <c r="Z228" s="118"/>
      <c r="AA228" s="118"/>
      <c r="AB228" s="118"/>
      <c r="AC228" s="118"/>
      <c r="AD228" s="118"/>
      <c r="AE228" s="118"/>
      <c r="AF228" s="118"/>
      <c r="AG228" s="118"/>
      <c r="AH228" s="118"/>
      <c r="AI228" s="118"/>
    </row>
    <row r="229" ht="15.0" customHeight="1">
      <c r="A229" s="148"/>
      <c r="B229" s="149"/>
      <c r="C229" s="308" t="s">
        <v>354</v>
      </c>
      <c r="D229" s="195"/>
      <c r="E229" s="196"/>
      <c r="F229" s="197"/>
      <c r="G229" s="198"/>
      <c r="H229" s="199"/>
      <c r="I229" s="200"/>
      <c r="J229" s="128"/>
      <c r="K229" s="118"/>
      <c r="L229" s="118"/>
      <c r="M229" s="118"/>
      <c r="N229" s="118"/>
      <c r="O229" s="118"/>
      <c r="P229" s="118"/>
      <c r="Q229" s="118"/>
      <c r="R229" s="118"/>
      <c r="S229" s="118"/>
      <c r="T229" s="118"/>
      <c r="U229" s="118"/>
      <c r="V229" s="118"/>
      <c r="W229" s="118"/>
      <c r="X229" s="118"/>
      <c r="Y229" s="118"/>
      <c r="Z229" s="118"/>
      <c r="AA229" s="118"/>
      <c r="AB229" s="118"/>
      <c r="AC229" s="118"/>
      <c r="AD229" s="118"/>
      <c r="AE229" s="118"/>
      <c r="AF229" s="118"/>
      <c r="AG229" s="118"/>
      <c r="AH229" s="118"/>
      <c r="AI229" s="118"/>
    </row>
    <row r="230" ht="12.0" customHeight="1">
      <c r="A230" s="242"/>
      <c r="B230" s="120" t="s">
        <v>359</v>
      </c>
      <c r="C230" s="307" t="s">
        <v>360</v>
      </c>
      <c r="D230" s="287" t="s">
        <v>102</v>
      </c>
      <c r="E230" s="190" t="s">
        <v>43</v>
      </c>
      <c r="F230" s="300" t="s">
        <v>91</v>
      </c>
      <c r="G230" s="192">
        <f>H230/1.2</f>
        <v>10</v>
      </c>
      <c r="H230" s="193">
        <v>12.0</v>
      </c>
      <c r="I230" s="194">
        <f>H230*(1-$I$5)</f>
        <v>11.4</v>
      </c>
      <c r="J230" s="147">
        <f>H230/1.2</f>
        <v>10</v>
      </c>
      <c r="K230" s="118"/>
      <c r="L230" s="118"/>
      <c r="M230" s="97"/>
      <c r="N230" s="98"/>
      <c r="O230" s="98"/>
      <c r="P230" s="98"/>
      <c r="Q230" s="98"/>
      <c r="R230" s="98"/>
      <c r="S230" s="98"/>
      <c r="T230" s="98"/>
      <c r="U230" s="98"/>
      <c r="V230" s="98"/>
      <c r="W230" s="98"/>
      <c r="X230" s="98"/>
      <c r="Y230" s="98"/>
      <c r="Z230" s="98"/>
      <c r="AA230" s="98"/>
      <c r="AB230" s="98"/>
      <c r="AC230" s="98"/>
      <c r="AD230" s="98"/>
      <c r="AE230" s="98"/>
      <c r="AF230" s="98"/>
      <c r="AG230" s="98"/>
      <c r="AH230" s="98"/>
      <c r="AI230" s="98"/>
    </row>
    <row r="231" ht="12.0" customHeight="1">
      <c r="A231" s="139"/>
      <c r="B231" s="149"/>
      <c r="C231" s="150" t="s">
        <v>361</v>
      </c>
      <c r="D231" s="288"/>
      <c r="E231" s="196"/>
      <c r="F231" s="197"/>
      <c r="G231" s="198"/>
      <c r="H231" s="199"/>
      <c r="I231" s="200"/>
      <c r="J231" s="147"/>
      <c r="K231" s="118"/>
      <c r="L231" s="118"/>
      <c r="M231" s="97"/>
      <c r="N231" s="98"/>
      <c r="O231" s="98"/>
      <c r="P231" s="98"/>
      <c r="Q231" s="98"/>
      <c r="R231" s="98"/>
      <c r="S231" s="98"/>
      <c r="T231" s="98"/>
      <c r="U231" s="98"/>
      <c r="V231" s="98"/>
      <c r="W231" s="98"/>
      <c r="X231" s="98"/>
      <c r="Y231" s="98"/>
      <c r="Z231" s="98"/>
      <c r="AA231" s="98"/>
      <c r="AB231" s="98"/>
      <c r="AC231" s="98"/>
      <c r="AD231" s="98"/>
      <c r="AE231" s="98"/>
      <c r="AF231" s="98"/>
      <c r="AG231" s="98"/>
      <c r="AH231" s="98"/>
      <c r="AI231" s="98"/>
    </row>
    <row r="232" ht="12.0" customHeight="1">
      <c r="A232" s="139"/>
      <c r="B232" s="131" t="s">
        <v>362</v>
      </c>
      <c r="C232" s="321" t="s">
        <v>363</v>
      </c>
      <c r="D232" s="289" t="s">
        <v>102</v>
      </c>
      <c r="E232" s="244" t="s">
        <v>43</v>
      </c>
      <c r="F232" s="322" t="s">
        <v>91</v>
      </c>
      <c r="G232" s="192">
        <f>H232/1.2</f>
        <v>10.8</v>
      </c>
      <c r="H232" s="246">
        <v>12.96</v>
      </c>
      <c r="I232" s="247">
        <f>H232*(1-$I$5)</f>
        <v>12.312</v>
      </c>
      <c r="J232" s="147">
        <f>H232/1.2</f>
        <v>10.8</v>
      </c>
      <c r="K232" s="118"/>
      <c r="L232" s="118"/>
      <c r="M232" s="97"/>
      <c r="N232" s="98"/>
      <c r="O232" s="98"/>
      <c r="P232" s="98"/>
      <c r="Q232" s="98"/>
      <c r="R232" s="98"/>
      <c r="S232" s="98"/>
      <c r="T232" s="98"/>
      <c r="U232" s="98"/>
      <c r="V232" s="98"/>
      <c r="W232" s="98"/>
      <c r="X232" s="98"/>
      <c r="Y232" s="98"/>
      <c r="Z232" s="98"/>
      <c r="AA232" s="98"/>
      <c r="AB232" s="98"/>
      <c r="AC232" s="98"/>
      <c r="AD232" s="98"/>
      <c r="AE232" s="98"/>
      <c r="AF232" s="98"/>
      <c r="AG232" s="98"/>
      <c r="AH232" s="98"/>
      <c r="AI232" s="98"/>
    </row>
    <row r="233" ht="12.0" customHeight="1">
      <c r="A233" s="248"/>
      <c r="B233" s="149"/>
      <c r="C233" s="150" t="s">
        <v>364</v>
      </c>
      <c r="D233" s="288"/>
      <c r="E233" s="196"/>
      <c r="F233" s="197"/>
      <c r="G233" s="198"/>
      <c r="H233" s="199"/>
      <c r="I233" s="200"/>
      <c r="J233" s="147"/>
      <c r="K233" s="118"/>
      <c r="L233" s="118"/>
      <c r="M233" s="97"/>
      <c r="N233" s="98"/>
      <c r="O233" s="98"/>
      <c r="P233" s="98"/>
      <c r="Q233" s="98"/>
      <c r="R233" s="98"/>
      <c r="S233" s="98"/>
      <c r="T233" s="98"/>
      <c r="U233" s="98"/>
      <c r="V233" s="98"/>
      <c r="W233" s="98"/>
      <c r="X233" s="98"/>
      <c r="Y233" s="98"/>
      <c r="Z233" s="98"/>
      <c r="AA233" s="98"/>
      <c r="AB233" s="98"/>
      <c r="AC233" s="98"/>
      <c r="AD233" s="98"/>
      <c r="AE233" s="98"/>
      <c r="AF233" s="98"/>
      <c r="AG233" s="98"/>
      <c r="AH233" s="98"/>
      <c r="AI233" s="98"/>
    </row>
    <row r="234" ht="23.25" customHeight="1">
      <c r="A234" s="139"/>
      <c r="B234" s="120" t="s">
        <v>365</v>
      </c>
      <c r="C234" s="323" t="s">
        <v>366</v>
      </c>
      <c r="D234" s="189" t="s">
        <v>92</v>
      </c>
      <c r="E234" s="190" t="s">
        <v>43</v>
      </c>
      <c r="F234" s="324" t="s">
        <v>95</v>
      </c>
      <c r="G234" s="192">
        <f>H234/1.2</f>
        <v>262.5</v>
      </c>
      <c r="H234" s="193">
        <v>315.0</v>
      </c>
      <c r="I234" s="194">
        <f>H234*(1-$I$5)</f>
        <v>299.25</v>
      </c>
      <c r="J234" s="147">
        <f>H234/1.2</f>
        <v>262.5</v>
      </c>
      <c r="K234" s="118"/>
      <c r="L234" s="118"/>
      <c r="M234" s="118"/>
      <c r="N234" s="118"/>
      <c r="O234" s="118"/>
      <c r="P234" s="118"/>
      <c r="Q234" s="118"/>
      <c r="R234" s="118"/>
      <c r="S234" s="118"/>
      <c r="T234" s="118"/>
      <c r="U234" s="118"/>
      <c r="V234" s="118"/>
      <c r="W234" s="118"/>
      <c r="X234" s="118"/>
      <c r="Y234" s="118"/>
      <c r="Z234" s="118"/>
      <c r="AA234" s="118"/>
      <c r="AB234" s="118"/>
      <c r="AC234" s="118"/>
      <c r="AD234" s="118"/>
      <c r="AE234" s="118"/>
      <c r="AF234" s="118"/>
      <c r="AG234" s="118"/>
      <c r="AH234" s="118"/>
      <c r="AI234" s="118"/>
    </row>
    <row r="235" ht="23.25" customHeight="1">
      <c r="A235" s="148"/>
      <c r="B235" s="149"/>
      <c r="C235" s="308" t="s">
        <v>367</v>
      </c>
      <c r="D235" s="195"/>
      <c r="E235" s="196"/>
      <c r="F235" s="254"/>
      <c r="G235" s="198"/>
      <c r="H235" s="199"/>
      <c r="I235" s="200"/>
      <c r="J235" s="147"/>
      <c r="K235" s="118"/>
      <c r="L235" s="118"/>
      <c r="M235" s="118"/>
      <c r="N235" s="118"/>
      <c r="O235" s="118"/>
      <c r="P235" s="118"/>
      <c r="Q235" s="118"/>
      <c r="R235" s="118"/>
      <c r="S235" s="118"/>
      <c r="T235" s="118"/>
      <c r="U235" s="118"/>
      <c r="V235" s="118"/>
      <c r="W235" s="118"/>
      <c r="X235" s="118"/>
      <c r="Y235" s="118"/>
      <c r="Z235" s="118"/>
      <c r="AA235" s="118"/>
      <c r="AB235" s="118"/>
      <c r="AC235" s="118"/>
      <c r="AD235" s="118"/>
      <c r="AE235" s="118"/>
      <c r="AF235" s="118"/>
      <c r="AG235" s="118"/>
      <c r="AH235" s="118"/>
      <c r="AI235" s="118"/>
    </row>
    <row r="236" ht="15.75" customHeight="1">
      <c r="A236" s="139"/>
      <c r="B236" s="120" t="s">
        <v>368</v>
      </c>
      <c r="C236" s="307" t="s">
        <v>369</v>
      </c>
      <c r="D236" s="189" t="s">
        <v>170</v>
      </c>
      <c r="E236" s="190" t="s">
        <v>43</v>
      </c>
      <c r="F236" s="300" t="s">
        <v>91</v>
      </c>
      <c r="G236" s="192">
        <f>H236/1.2</f>
        <v>290.5</v>
      </c>
      <c r="H236" s="193">
        <v>348.6</v>
      </c>
      <c r="I236" s="194">
        <f>H236*(1-$I$5)</f>
        <v>331.17</v>
      </c>
      <c r="J236" s="128">
        <f>H236/1.2</f>
        <v>290.5</v>
      </c>
      <c r="K236" s="118"/>
      <c r="L236" s="118"/>
      <c r="M236" s="97"/>
      <c r="N236" s="98"/>
      <c r="O236" s="98"/>
      <c r="P236" s="98"/>
      <c r="Q236" s="98"/>
      <c r="R236" s="98"/>
      <c r="S236" s="98"/>
      <c r="T236" s="98"/>
      <c r="U236" s="98"/>
      <c r="V236" s="98"/>
      <c r="W236" s="98"/>
      <c r="X236" s="98"/>
      <c r="Y236" s="98"/>
      <c r="Z236" s="98"/>
      <c r="AA236" s="98"/>
      <c r="AB236" s="98"/>
      <c r="AC236" s="98"/>
      <c r="AD236" s="98"/>
      <c r="AE236" s="98"/>
      <c r="AF236" s="98"/>
      <c r="AG236" s="98"/>
      <c r="AH236" s="98"/>
      <c r="AI236" s="98"/>
    </row>
    <row r="237" ht="15.75" customHeight="1">
      <c r="A237" s="139"/>
      <c r="B237" s="149"/>
      <c r="C237" s="308" t="s">
        <v>370</v>
      </c>
      <c r="D237" s="195"/>
      <c r="E237" s="196"/>
      <c r="F237" s="197"/>
      <c r="G237" s="198"/>
      <c r="H237" s="199"/>
      <c r="I237" s="200"/>
      <c r="J237" s="128"/>
      <c r="K237" s="118"/>
      <c r="L237" s="118"/>
      <c r="M237" s="97"/>
      <c r="N237" s="98"/>
      <c r="O237" s="98"/>
      <c r="P237" s="98"/>
      <c r="Q237" s="98"/>
      <c r="R237" s="98"/>
      <c r="S237" s="98"/>
      <c r="T237" s="98"/>
      <c r="U237" s="98"/>
      <c r="V237" s="98"/>
      <c r="W237" s="98"/>
      <c r="X237" s="98"/>
      <c r="Y237" s="98"/>
      <c r="Z237" s="98"/>
      <c r="AA237" s="98"/>
      <c r="AB237" s="98"/>
      <c r="AC237" s="98"/>
      <c r="AD237" s="98"/>
      <c r="AE237" s="98"/>
      <c r="AF237" s="98"/>
      <c r="AG237" s="98"/>
      <c r="AH237" s="98"/>
      <c r="AI237" s="98"/>
    </row>
    <row r="238" ht="15.75" customHeight="1">
      <c r="A238" s="139"/>
      <c r="B238" s="131" t="s">
        <v>371</v>
      </c>
      <c r="C238" s="321" t="s">
        <v>369</v>
      </c>
      <c r="D238" s="243" t="s">
        <v>170</v>
      </c>
      <c r="E238" s="244" t="s">
        <v>43</v>
      </c>
      <c r="F238" s="322" t="s">
        <v>91</v>
      </c>
      <c r="G238" s="192">
        <f>H238/1.2</f>
        <v>474</v>
      </c>
      <c r="H238" s="246">
        <v>568.8</v>
      </c>
      <c r="I238" s="247">
        <f>H238*(1-$I$5)</f>
        <v>540.36</v>
      </c>
      <c r="J238" s="128">
        <f>H238/1.2</f>
        <v>474</v>
      </c>
      <c r="K238" s="118"/>
      <c r="L238" s="118"/>
      <c r="M238" s="97"/>
      <c r="N238" s="98"/>
      <c r="O238" s="98"/>
      <c r="P238" s="98"/>
      <c r="Q238" s="98"/>
      <c r="R238" s="98"/>
      <c r="S238" s="98"/>
      <c r="T238" s="98"/>
      <c r="U238" s="98"/>
      <c r="V238" s="98"/>
      <c r="W238" s="98"/>
      <c r="X238" s="98"/>
      <c r="Y238" s="98"/>
      <c r="Z238" s="98"/>
      <c r="AA238" s="98"/>
      <c r="AB238" s="98"/>
      <c r="AC238" s="98"/>
      <c r="AD238" s="98"/>
      <c r="AE238" s="98"/>
      <c r="AF238" s="98"/>
      <c r="AG238" s="98"/>
      <c r="AH238" s="98"/>
      <c r="AI238" s="98"/>
    </row>
    <row r="239" ht="15.75" customHeight="1">
      <c r="A239" s="148"/>
      <c r="B239" s="149"/>
      <c r="C239" s="308" t="s">
        <v>372</v>
      </c>
      <c r="D239" s="195"/>
      <c r="E239" s="196"/>
      <c r="F239" s="197"/>
      <c r="G239" s="198"/>
      <c r="H239" s="199"/>
      <c r="I239" s="200"/>
      <c r="J239" s="128"/>
      <c r="K239" s="118"/>
      <c r="L239" s="118"/>
      <c r="M239" s="97"/>
      <c r="N239" s="98"/>
      <c r="O239" s="98"/>
      <c r="P239" s="98"/>
      <c r="Q239" s="98"/>
      <c r="R239" s="98"/>
      <c r="S239" s="98"/>
      <c r="T239" s="98"/>
      <c r="U239" s="98"/>
      <c r="V239" s="98"/>
      <c r="W239" s="98"/>
      <c r="X239" s="98"/>
      <c r="Y239" s="98"/>
      <c r="Z239" s="98"/>
      <c r="AA239" s="98"/>
      <c r="AB239" s="98"/>
      <c r="AC239" s="98"/>
      <c r="AD239" s="98"/>
      <c r="AE239" s="98"/>
      <c r="AF239" s="98"/>
      <c r="AG239" s="98"/>
      <c r="AH239" s="98"/>
      <c r="AI239" s="98"/>
    </row>
    <row r="240" ht="21.75" customHeight="1">
      <c r="A240" s="161"/>
      <c r="B240" s="120" t="s">
        <v>373</v>
      </c>
      <c r="C240" s="307" t="s">
        <v>374</v>
      </c>
      <c r="D240" s="189" t="s">
        <v>170</v>
      </c>
      <c r="E240" s="190" t="s">
        <v>43</v>
      </c>
      <c r="F240" s="300" t="s">
        <v>91</v>
      </c>
      <c r="G240" s="192">
        <f>H240/1.2</f>
        <v>407.5</v>
      </c>
      <c r="H240" s="193">
        <v>489.0</v>
      </c>
      <c r="I240" s="194">
        <f>H240*(1-$I$5)</f>
        <v>464.55</v>
      </c>
      <c r="J240" s="128">
        <f>H240/1.2</f>
        <v>407.5</v>
      </c>
      <c r="K240" s="118"/>
      <c r="L240" s="118"/>
      <c r="M240" s="97"/>
      <c r="N240" s="98"/>
      <c r="O240" s="98"/>
      <c r="P240" s="98"/>
      <c r="Q240" s="98"/>
      <c r="R240" s="98"/>
      <c r="S240" s="98"/>
      <c r="T240" s="98"/>
      <c r="U240" s="98"/>
      <c r="V240" s="98"/>
      <c r="W240" s="98"/>
      <c r="X240" s="98"/>
      <c r="Y240" s="98"/>
      <c r="Z240" s="98"/>
      <c r="AA240" s="98"/>
      <c r="AB240" s="98"/>
      <c r="AC240" s="98"/>
      <c r="AD240" s="98"/>
      <c r="AE240" s="98"/>
      <c r="AF240" s="98"/>
      <c r="AG240" s="98"/>
      <c r="AH240" s="98"/>
      <c r="AI240" s="98"/>
    </row>
    <row r="241" ht="25.5" customHeight="1">
      <c r="A241" s="148"/>
      <c r="B241" s="149"/>
      <c r="C241" s="308" t="s">
        <v>375</v>
      </c>
      <c r="D241" s="195"/>
      <c r="E241" s="196"/>
      <c r="F241" s="197"/>
      <c r="G241" s="198"/>
      <c r="H241" s="199"/>
      <c r="I241" s="200"/>
      <c r="J241" s="128"/>
      <c r="K241" s="118"/>
      <c r="L241" s="118"/>
      <c r="M241" s="97"/>
      <c r="N241" s="98"/>
      <c r="O241" s="98"/>
      <c r="P241" s="98"/>
      <c r="Q241" s="98"/>
      <c r="R241" s="98"/>
      <c r="S241" s="98"/>
      <c r="T241" s="98"/>
      <c r="U241" s="98"/>
      <c r="V241" s="98"/>
      <c r="W241" s="98"/>
      <c r="X241" s="98"/>
      <c r="Y241" s="98"/>
      <c r="Z241" s="98"/>
      <c r="AA241" s="98"/>
      <c r="AB241" s="98"/>
      <c r="AC241" s="98"/>
      <c r="AD241" s="98"/>
      <c r="AE241" s="98"/>
      <c r="AF241" s="98"/>
      <c r="AG241" s="98"/>
      <c r="AH241" s="98"/>
      <c r="AI241" s="98"/>
    </row>
    <row r="242" ht="15.0" customHeight="1">
      <c r="A242" s="139"/>
      <c r="B242" s="325" t="s">
        <v>376</v>
      </c>
      <c r="C242" s="323" t="s">
        <v>377</v>
      </c>
      <c r="D242" s="326" t="s">
        <v>378</v>
      </c>
      <c r="E242" s="327" t="s">
        <v>43</v>
      </c>
      <c r="F242" s="328" t="s">
        <v>95</v>
      </c>
      <c r="G242" s="329">
        <f>H242/1.2</f>
        <v>720</v>
      </c>
      <c r="H242" s="193">
        <v>864.0</v>
      </c>
      <c r="I242" s="194">
        <f>H242*(1-$I$5)</f>
        <v>820.8</v>
      </c>
      <c r="J242" s="128">
        <f>H242/1.2</f>
        <v>720</v>
      </c>
      <c r="K242" s="118"/>
      <c r="L242" s="118"/>
      <c r="M242" s="97"/>
      <c r="N242" s="98"/>
      <c r="O242" s="98"/>
      <c r="P242" s="98"/>
      <c r="Q242" s="98"/>
      <c r="R242" s="98"/>
      <c r="S242" s="98"/>
      <c r="T242" s="98"/>
      <c r="U242" s="98"/>
      <c r="V242" s="98"/>
      <c r="W242" s="98"/>
      <c r="X242" s="98"/>
      <c r="Y242" s="98"/>
      <c r="Z242" s="98"/>
      <c r="AA242" s="98"/>
      <c r="AB242" s="98"/>
      <c r="AC242" s="98"/>
      <c r="AD242" s="98"/>
      <c r="AE242" s="98"/>
      <c r="AF242" s="98"/>
      <c r="AG242" s="98"/>
      <c r="AH242" s="98"/>
      <c r="AI242" s="98"/>
    </row>
    <row r="243" ht="15.0" customHeight="1">
      <c r="A243" s="242"/>
      <c r="B243" s="330" t="s">
        <v>379</v>
      </c>
      <c r="C243" s="331" t="s">
        <v>380</v>
      </c>
      <c r="D243" s="332" t="s">
        <v>381</v>
      </c>
      <c r="E243" s="333"/>
      <c r="F243" s="334" t="s">
        <v>95</v>
      </c>
      <c r="G243" s="286"/>
      <c r="H243" s="246"/>
      <c r="I243" s="247"/>
      <c r="J243" s="128"/>
      <c r="K243" s="118"/>
      <c r="L243" s="118"/>
      <c r="M243" s="97"/>
      <c r="N243" s="98"/>
      <c r="O243" s="98"/>
      <c r="P243" s="98"/>
      <c r="Q243" s="98"/>
      <c r="R243" s="98"/>
      <c r="S243" s="98"/>
      <c r="T243" s="98"/>
      <c r="U243" s="98"/>
      <c r="V243" s="98"/>
      <c r="W243" s="98"/>
      <c r="X243" s="98"/>
      <c r="Y243" s="98"/>
      <c r="Z243" s="98"/>
      <c r="AA243" s="98"/>
      <c r="AB243" s="98"/>
      <c r="AC243" s="98"/>
      <c r="AD243" s="98"/>
      <c r="AE243" s="98"/>
      <c r="AF243" s="98"/>
      <c r="AG243" s="98"/>
      <c r="AH243" s="98"/>
      <c r="AI243" s="98"/>
    </row>
    <row r="244" ht="15.0" customHeight="1">
      <c r="A244" s="242"/>
      <c r="B244" s="335" t="s">
        <v>382</v>
      </c>
      <c r="C244" s="336" t="s">
        <v>383</v>
      </c>
      <c r="D244" s="337" t="s">
        <v>384</v>
      </c>
      <c r="E244" s="338"/>
      <c r="F244" s="339" t="s">
        <v>95</v>
      </c>
      <c r="G244" s="340"/>
      <c r="H244" s="199"/>
      <c r="I244" s="200"/>
      <c r="J244" s="128"/>
      <c r="K244" s="118"/>
      <c r="L244" s="118"/>
      <c r="M244" s="97"/>
      <c r="N244" s="98"/>
      <c r="O244" s="98"/>
      <c r="P244" s="98"/>
      <c r="Q244" s="98"/>
      <c r="R244" s="98"/>
      <c r="S244" s="98"/>
      <c r="T244" s="98"/>
      <c r="U244" s="98"/>
      <c r="V244" s="98"/>
      <c r="W244" s="98"/>
      <c r="X244" s="98"/>
      <c r="Y244" s="98"/>
      <c r="Z244" s="98"/>
      <c r="AA244" s="98"/>
      <c r="AB244" s="98"/>
      <c r="AC244" s="98"/>
      <c r="AD244" s="98"/>
      <c r="AE244" s="98"/>
      <c r="AF244" s="98"/>
      <c r="AG244" s="98"/>
      <c r="AH244" s="98"/>
      <c r="AI244" s="98"/>
    </row>
    <row r="245" ht="15.0" customHeight="1">
      <c r="A245" s="242"/>
      <c r="B245" s="325" t="s">
        <v>385</v>
      </c>
      <c r="C245" s="323" t="s">
        <v>386</v>
      </c>
      <c r="D245" s="326" t="s">
        <v>378</v>
      </c>
      <c r="E245" s="327" t="s">
        <v>43</v>
      </c>
      <c r="F245" s="328" t="s">
        <v>95</v>
      </c>
      <c r="G245" s="329">
        <f>H245/1.2</f>
        <v>550</v>
      </c>
      <c r="H245" s="193">
        <v>660.0</v>
      </c>
      <c r="I245" s="194">
        <f>H245*(1-$I$5)</f>
        <v>627</v>
      </c>
      <c r="J245" s="128">
        <f>H245/1.2</f>
        <v>550</v>
      </c>
      <c r="K245" s="118"/>
      <c r="L245" s="118"/>
      <c r="M245" s="97"/>
      <c r="N245" s="98"/>
      <c r="O245" s="98"/>
      <c r="P245" s="98"/>
      <c r="Q245" s="98"/>
      <c r="R245" s="98"/>
      <c r="S245" s="98"/>
      <c r="T245" s="98"/>
      <c r="U245" s="98"/>
      <c r="V245" s="98"/>
      <c r="W245" s="98"/>
      <c r="X245" s="98"/>
      <c r="Y245" s="98"/>
      <c r="Z245" s="98"/>
      <c r="AA245" s="98"/>
      <c r="AB245" s="98"/>
      <c r="AC245" s="98"/>
      <c r="AD245" s="98"/>
      <c r="AE245" s="98"/>
      <c r="AF245" s="98"/>
      <c r="AG245" s="98"/>
      <c r="AH245" s="98"/>
      <c r="AI245" s="98"/>
    </row>
    <row r="246" ht="15.0" customHeight="1">
      <c r="A246" s="242"/>
      <c r="B246" s="330" t="s">
        <v>387</v>
      </c>
      <c r="C246" s="331" t="s">
        <v>380</v>
      </c>
      <c r="D246" s="332" t="s">
        <v>381</v>
      </c>
      <c r="E246" s="333"/>
      <c r="F246" s="334" t="s">
        <v>95</v>
      </c>
      <c r="G246" s="286"/>
      <c r="H246" s="246"/>
      <c r="I246" s="247"/>
      <c r="J246" s="128"/>
      <c r="K246" s="118"/>
      <c r="L246" s="118"/>
      <c r="M246" s="118"/>
      <c r="N246" s="118"/>
      <c r="O246" s="118"/>
      <c r="P246" s="118"/>
      <c r="Q246" s="118"/>
      <c r="R246" s="118"/>
      <c r="S246" s="118"/>
      <c r="T246" s="118"/>
      <c r="U246" s="118"/>
      <c r="V246" s="118"/>
      <c r="W246" s="118"/>
      <c r="X246" s="118"/>
      <c r="Y246" s="118"/>
      <c r="Z246" s="118"/>
      <c r="AA246" s="118"/>
      <c r="AB246" s="118"/>
      <c r="AC246" s="118"/>
      <c r="AD246" s="118"/>
      <c r="AE246" s="118"/>
      <c r="AF246" s="118"/>
      <c r="AG246" s="118"/>
      <c r="AH246" s="118"/>
      <c r="AI246" s="118"/>
    </row>
    <row r="247" ht="15.0" customHeight="1">
      <c r="A247" s="242"/>
      <c r="B247" s="335" t="s">
        <v>388</v>
      </c>
      <c r="C247" s="336" t="s">
        <v>389</v>
      </c>
      <c r="D247" s="337" t="s">
        <v>384</v>
      </c>
      <c r="E247" s="338"/>
      <c r="F247" s="339" t="s">
        <v>95</v>
      </c>
      <c r="G247" s="340"/>
      <c r="H247" s="199"/>
      <c r="I247" s="200"/>
      <c r="J247" s="128"/>
      <c r="K247" s="118"/>
      <c r="L247" s="118"/>
      <c r="M247" s="118"/>
      <c r="N247" s="118"/>
      <c r="O247" s="118"/>
      <c r="P247" s="118"/>
      <c r="Q247" s="118"/>
      <c r="R247" s="118"/>
      <c r="S247" s="118"/>
      <c r="T247" s="118"/>
      <c r="U247" s="118"/>
      <c r="V247" s="118"/>
      <c r="W247" s="118"/>
      <c r="X247" s="118"/>
      <c r="Y247" s="118"/>
      <c r="Z247" s="118"/>
      <c r="AA247" s="118"/>
      <c r="AB247" s="118"/>
      <c r="AC247" s="118"/>
      <c r="AD247" s="118"/>
      <c r="AE247" s="118"/>
      <c r="AF247" s="118"/>
      <c r="AG247" s="118"/>
      <c r="AH247" s="118"/>
      <c r="AI247" s="118"/>
    </row>
    <row r="248" ht="15.0" customHeight="1">
      <c r="A248" s="242"/>
      <c r="B248" s="330" t="s">
        <v>390</v>
      </c>
      <c r="C248" s="341" t="s">
        <v>391</v>
      </c>
      <c r="D248" s="332" t="s">
        <v>378</v>
      </c>
      <c r="E248" s="333" t="s">
        <v>43</v>
      </c>
      <c r="F248" s="334" t="s">
        <v>95</v>
      </c>
      <c r="G248" s="329">
        <f>H248/1.2</f>
        <v>607.5</v>
      </c>
      <c r="H248" s="246">
        <v>729.0</v>
      </c>
      <c r="I248" s="247">
        <f>H248*(1-$I$5)</f>
        <v>692.55</v>
      </c>
      <c r="J248" s="128">
        <f>H248/1.2</f>
        <v>607.5</v>
      </c>
      <c r="K248" s="118"/>
      <c r="L248" s="118"/>
      <c r="M248" s="118"/>
      <c r="N248" s="118"/>
      <c r="O248" s="118"/>
      <c r="P248" s="118"/>
      <c r="Q248" s="118"/>
      <c r="R248" s="118"/>
      <c r="S248" s="118"/>
      <c r="T248" s="118"/>
      <c r="U248" s="118"/>
      <c r="V248" s="118"/>
      <c r="W248" s="118"/>
      <c r="X248" s="118"/>
      <c r="Y248" s="118"/>
      <c r="Z248" s="118"/>
      <c r="AA248" s="118"/>
      <c r="AB248" s="118"/>
      <c r="AC248" s="118"/>
      <c r="AD248" s="118"/>
      <c r="AE248" s="118"/>
      <c r="AF248" s="118"/>
      <c r="AG248" s="118"/>
      <c r="AH248" s="118"/>
      <c r="AI248" s="118"/>
    </row>
    <row r="249" ht="15.0" customHeight="1">
      <c r="A249" s="242"/>
      <c r="B249" s="330" t="s">
        <v>392</v>
      </c>
      <c r="C249" s="331" t="s">
        <v>380</v>
      </c>
      <c r="D249" s="332" t="s">
        <v>381</v>
      </c>
      <c r="E249" s="333"/>
      <c r="F249" s="334" t="s">
        <v>95</v>
      </c>
      <c r="G249" s="286"/>
      <c r="H249" s="246"/>
      <c r="I249" s="247"/>
      <c r="J249" s="128"/>
      <c r="K249" s="118"/>
      <c r="L249" s="118"/>
      <c r="M249" s="118"/>
      <c r="N249" s="118"/>
      <c r="O249" s="118"/>
      <c r="P249" s="118"/>
      <c r="Q249" s="118"/>
      <c r="R249" s="118"/>
      <c r="S249" s="118"/>
      <c r="T249" s="118"/>
      <c r="U249" s="118"/>
      <c r="V249" s="118"/>
      <c r="W249" s="118"/>
      <c r="X249" s="118"/>
      <c r="Y249" s="118"/>
      <c r="Z249" s="118"/>
      <c r="AA249" s="118"/>
      <c r="AB249" s="118"/>
      <c r="AC249" s="118"/>
      <c r="AD249" s="118"/>
      <c r="AE249" s="118"/>
      <c r="AF249" s="118"/>
      <c r="AG249" s="118"/>
      <c r="AH249" s="118"/>
      <c r="AI249" s="118"/>
    </row>
    <row r="250" ht="15.0" customHeight="1">
      <c r="A250" s="248"/>
      <c r="B250" s="335" t="s">
        <v>393</v>
      </c>
      <c r="C250" s="342" t="s">
        <v>394</v>
      </c>
      <c r="D250" s="337" t="s">
        <v>384</v>
      </c>
      <c r="E250" s="338"/>
      <c r="F250" s="339" t="s">
        <v>95</v>
      </c>
      <c r="G250" s="340"/>
      <c r="H250" s="199"/>
      <c r="I250" s="200"/>
      <c r="J250" s="128"/>
      <c r="K250" s="118"/>
      <c r="L250" s="118"/>
      <c r="M250" s="118"/>
      <c r="N250" s="118"/>
      <c r="O250" s="118"/>
      <c r="P250" s="118"/>
      <c r="Q250" s="118"/>
      <c r="R250" s="118"/>
      <c r="S250" s="118"/>
      <c r="T250" s="118"/>
      <c r="U250" s="118"/>
      <c r="V250" s="118"/>
      <c r="W250" s="118"/>
      <c r="X250" s="118"/>
      <c r="Y250" s="118"/>
      <c r="Z250" s="118"/>
      <c r="AA250" s="118"/>
      <c r="AB250" s="118"/>
      <c r="AC250" s="118"/>
      <c r="AD250" s="118"/>
      <c r="AE250" s="118"/>
      <c r="AF250" s="118"/>
      <c r="AG250" s="118"/>
      <c r="AH250" s="118"/>
      <c r="AI250" s="118"/>
    </row>
    <row r="251" ht="7.5" customHeight="1">
      <c r="A251" s="161"/>
      <c r="B251" s="294" t="s">
        <v>395</v>
      </c>
      <c r="C251" s="343" t="s">
        <v>396</v>
      </c>
      <c r="D251" s="189" t="s">
        <v>102</v>
      </c>
      <c r="E251" s="281" t="s">
        <v>43</v>
      </c>
      <c r="F251" s="328" t="s">
        <v>95</v>
      </c>
      <c r="G251" s="329">
        <f>H251/1.2</f>
        <v>245</v>
      </c>
      <c r="H251" s="193">
        <v>294.0</v>
      </c>
      <c r="I251" s="173">
        <f>H251*(1-$I$5)</f>
        <v>279.3</v>
      </c>
      <c r="J251" s="147">
        <f>H251/1.2</f>
        <v>245</v>
      </c>
      <c r="K251" s="344" t="s">
        <v>397</v>
      </c>
      <c r="L251" s="118"/>
      <c r="M251" s="118"/>
      <c r="N251" s="118"/>
      <c r="O251" s="118"/>
      <c r="P251" s="118"/>
      <c r="Q251" s="118"/>
      <c r="R251" s="118"/>
      <c r="S251" s="118"/>
      <c r="T251" s="118"/>
      <c r="U251" s="118"/>
      <c r="V251" s="118"/>
      <c r="W251" s="118"/>
      <c r="X251" s="118"/>
      <c r="Y251" s="118"/>
      <c r="Z251" s="118"/>
      <c r="AA251" s="118"/>
      <c r="AB251" s="118"/>
      <c r="AC251" s="118"/>
      <c r="AD251" s="118"/>
      <c r="AE251" s="118"/>
      <c r="AF251" s="118"/>
      <c r="AG251" s="118"/>
      <c r="AH251" s="118"/>
      <c r="AI251" s="118"/>
    </row>
    <row r="252" ht="7.5" customHeight="1">
      <c r="A252" s="139"/>
      <c r="B252" s="296"/>
      <c r="C252" s="345"/>
      <c r="D252" s="195"/>
      <c r="E252" s="254"/>
      <c r="F252" s="339"/>
      <c r="G252" s="340"/>
      <c r="H252" s="199"/>
      <c r="I252" s="167"/>
      <c r="J252" s="147"/>
      <c r="K252" s="344"/>
      <c r="L252" s="118"/>
      <c r="M252" s="118"/>
      <c r="N252" s="118"/>
      <c r="O252" s="118"/>
      <c r="P252" s="118"/>
      <c r="Q252" s="118"/>
      <c r="R252" s="118"/>
      <c r="S252" s="118"/>
      <c r="T252" s="118"/>
      <c r="U252" s="118"/>
      <c r="V252" s="118"/>
      <c r="W252" s="118"/>
      <c r="X252" s="118"/>
      <c r="Y252" s="118"/>
      <c r="Z252" s="118"/>
      <c r="AA252" s="118"/>
      <c r="AB252" s="118"/>
      <c r="AC252" s="118"/>
      <c r="AD252" s="118"/>
      <c r="AE252" s="118"/>
      <c r="AF252" s="118"/>
      <c r="AG252" s="118"/>
      <c r="AH252" s="118"/>
      <c r="AI252" s="118"/>
    </row>
    <row r="253" ht="7.5" customHeight="1">
      <c r="A253" s="139"/>
      <c r="B253" s="294" t="s">
        <v>398</v>
      </c>
      <c r="C253" s="343" t="s">
        <v>399</v>
      </c>
      <c r="D253" s="189" t="s">
        <v>102</v>
      </c>
      <c r="E253" s="190" t="s">
        <v>43</v>
      </c>
      <c r="F253" s="328" t="s">
        <v>95</v>
      </c>
      <c r="G253" s="329">
        <f>H253/1.2</f>
        <v>73.25</v>
      </c>
      <c r="H253" s="193">
        <v>87.9</v>
      </c>
      <c r="I253" s="194">
        <f>H253*(1-$I$5)</f>
        <v>83.505</v>
      </c>
      <c r="J253" s="147">
        <f>H253/1.2</f>
        <v>73.25</v>
      </c>
      <c r="K253" s="118"/>
      <c r="L253" s="118"/>
      <c r="M253" s="118"/>
      <c r="N253" s="118"/>
      <c r="O253" s="118"/>
      <c r="P253" s="118"/>
      <c r="Q253" s="118"/>
      <c r="R253" s="118"/>
      <c r="S253" s="118"/>
      <c r="T253" s="118"/>
      <c r="U253" s="118"/>
      <c r="V253" s="118"/>
      <c r="W253" s="118"/>
      <c r="X253" s="118"/>
      <c r="Y253" s="118"/>
      <c r="Z253" s="118"/>
      <c r="AA253" s="118"/>
      <c r="AB253" s="118"/>
      <c r="AC253" s="118"/>
      <c r="AD253" s="118"/>
      <c r="AE253" s="118"/>
      <c r="AF253" s="118"/>
      <c r="AG253" s="118"/>
      <c r="AH253" s="118"/>
      <c r="AI253" s="118"/>
    </row>
    <row r="254" ht="7.5" customHeight="1">
      <c r="A254" s="139"/>
      <c r="B254" s="296"/>
      <c r="C254" s="345"/>
      <c r="D254" s="195"/>
      <c r="E254" s="196"/>
      <c r="F254" s="339"/>
      <c r="G254" s="340"/>
      <c r="H254" s="199"/>
      <c r="I254" s="200"/>
      <c r="J254" s="147"/>
      <c r="K254" s="118"/>
      <c r="L254" s="118"/>
      <c r="M254" s="118"/>
      <c r="N254" s="118"/>
      <c r="O254" s="118"/>
      <c r="P254" s="118"/>
      <c r="Q254" s="118"/>
      <c r="R254" s="118"/>
      <c r="S254" s="118"/>
      <c r="T254" s="118"/>
      <c r="U254" s="118"/>
      <c r="V254" s="118"/>
      <c r="W254" s="118"/>
      <c r="X254" s="118"/>
      <c r="Y254" s="118"/>
      <c r="Z254" s="118"/>
      <c r="AA254" s="118"/>
      <c r="AB254" s="118"/>
      <c r="AC254" s="118"/>
      <c r="AD254" s="118"/>
      <c r="AE254" s="118"/>
      <c r="AF254" s="118"/>
      <c r="AG254" s="118"/>
      <c r="AH254" s="118"/>
      <c r="AI254" s="118"/>
    </row>
    <row r="255" ht="7.5" customHeight="1">
      <c r="A255" s="139"/>
      <c r="B255" s="294" t="s">
        <v>400</v>
      </c>
      <c r="C255" s="343" t="s">
        <v>401</v>
      </c>
      <c r="D255" s="189" t="s">
        <v>102</v>
      </c>
      <c r="E255" s="190" t="s">
        <v>43</v>
      </c>
      <c r="F255" s="328" t="s">
        <v>95</v>
      </c>
      <c r="G255" s="329">
        <f>H255/1.2</f>
        <v>80</v>
      </c>
      <c r="H255" s="193">
        <v>96.0</v>
      </c>
      <c r="I255" s="194">
        <f>H255*(1-$I$5)</f>
        <v>91.2</v>
      </c>
      <c r="J255" s="147">
        <f>H255/1.2</f>
        <v>80</v>
      </c>
      <c r="K255" s="118"/>
      <c r="L255" s="118"/>
      <c r="M255" s="118"/>
      <c r="N255" s="118"/>
      <c r="O255" s="118"/>
      <c r="P255" s="118"/>
      <c r="Q255" s="118"/>
      <c r="R255" s="118"/>
      <c r="S255" s="118"/>
      <c r="T255" s="118"/>
      <c r="U255" s="118"/>
      <c r="V255" s="118"/>
      <c r="W255" s="118"/>
      <c r="X255" s="118"/>
      <c r="Y255" s="118"/>
      <c r="Z255" s="118"/>
      <c r="AA255" s="118"/>
      <c r="AB255" s="118"/>
      <c r="AC255" s="118"/>
      <c r="AD255" s="118"/>
      <c r="AE255" s="118"/>
      <c r="AF255" s="118"/>
      <c r="AG255" s="118"/>
      <c r="AH255" s="118"/>
      <c r="AI255" s="118"/>
    </row>
    <row r="256" ht="7.5" customHeight="1">
      <c r="A256" s="139"/>
      <c r="B256" s="296"/>
      <c r="C256" s="345"/>
      <c r="D256" s="195"/>
      <c r="E256" s="196"/>
      <c r="F256" s="339"/>
      <c r="G256" s="340"/>
      <c r="H256" s="199"/>
      <c r="I256" s="200"/>
      <c r="J256" s="147"/>
      <c r="K256" s="118"/>
      <c r="L256" s="118"/>
      <c r="M256" s="118"/>
      <c r="N256" s="118"/>
      <c r="O256" s="118"/>
      <c r="P256" s="118"/>
      <c r="Q256" s="118"/>
      <c r="R256" s="118"/>
      <c r="S256" s="118"/>
      <c r="T256" s="118"/>
      <c r="U256" s="118"/>
      <c r="V256" s="118"/>
      <c r="W256" s="118"/>
      <c r="X256" s="118"/>
      <c r="Y256" s="118"/>
      <c r="Z256" s="118"/>
      <c r="AA256" s="118"/>
      <c r="AB256" s="118"/>
      <c r="AC256" s="118"/>
      <c r="AD256" s="118"/>
      <c r="AE256" s="118"/>
      <c r="AF256" s="118"/>
      <c r="AG256" s="118"/>
      <c r="AH256" s="118"/>
      <c r="AI256" s="118"/>
    </row>
    <row r="257" ht="7.5" customHeight="1">
      <c r="A257" s="139"/>
      <c r="B257" s="294" t="s">
        <v>402</v>
      </c>
      <c r="C257" s="343" t="s">
        <v>403</v>
      </c>
      <c r="D257" s="189" t="s">
        <v>102</v>
      </c>
      <c r="E257" s="190" t="s">
        <v>43</v>
      </c>
      <c r="F257" s="328" t="s">
        <v>95</v>
      </c>
      <c r="G257" s="329">
        <f>H257/1.2</f>
        <v>42.5</v>
      </c>
      <c r="H257" s="193">
        <v>51.0</v>
      </c>
      <c r="I257" s="194">
        <f>H257*(1-$I$5)</f>
        <v>48.45</v>
      </c>
      <c r="J257" s="147">
        <f>H257/1.2</f>
        <v>42.5</v>
      </c>
      <c r="K257" s="118"/>
      <c r="L257" s="118"/>
      <c r="M257" s="118"/>
      <c r="N257" s="118"/>
      <c r="O257" s="118"/>
      <c r="P257" s="118"/>
      <c r="Q257" s="118"/>
      <c r="R257" s="118"/>
      <c r="S257" s="118"/>
      <c r="T257" s="118"/>
      <c r="U257" s="118"/>
      <c r="V257" s="118"/>
      <c r="W257" s="118"/>
      <c r="X257" s="118"/>
      <c r="Y257" s="118"/>
      <c r="Z257" s="118"/>
      <c r="AA257" s="118"/>
      <c r="AB257" s="118"/>
      <c r="AC257" s="118"/>
      <c r="AD257" s="118"/>
      <c r="AE257" s="118"/>
      <c r="AF257" s="118"/>
      <c r="AG257" s="118"/>
      <c r="AH257" s="118"/>
      <c r="AI257" s="118"/>
    </row>
    <row r="258" ht="7.5" customHeight="1">
      <c r="A258" s="139"/>
      <c r="B258" s="296"/>
      <c r="C258" s="345"/>
      <c r="D258" s="195"/>
      <c r="E258" s="196"/>
      <c r="F258" s="339"/>
      <c r="G258" s="340"/>
      <c r="H258" s="199"/>
      <c r="I258" s="200"/>
      <c r="J258" s="147"/>
      <c r="K258" s="118"/>
      <c r="L258" s="118"/>
      <c r="M258" s="118"/>
      <c r="N258" s="118"/>
      <c r="O258" s="118"/>
      <c r="P258" s="118"/>
      <c r="Q258" s="118"/>
      <c r="R258" s="118"/>
      <c r="S258" s="118"/>
      <c r="T258" s="118"/>
      <c r="U258" s="118"/>
      <c r="V258" s="118"/>
      <c r="W258" s="118"/>
      <c r="X258" s="118"/>
      <c r="Y258" s="118"/>
      <c r="Z258" s="118"/>
      <c r="AA258" s="118"/>
      <c r="AB258" s="118"/>
      <c r="AC258" s="118"/>
      <c r="AD258" s="118"/>
      <c r="AE258" s="118"/>
      <c r="AF258" s="118"/>
      <c r="AG258" s="118"/>
      <c r="AH258" s="118"/>
      <c r="AI258" s="118"/>
    </row>
    <row r="259" ht="7.5" customHeight="1">
      <c r="A259" s="139"/>
      <c r="B259" s="294" t="s">
        <v>404</v>
      </c>
      <c r="C259" s="343" t="s">
        <v>405</v>
      </c>
      <c r="D259" s="189" t="s">
        <v>170</v>
      </c>
      <c r="E259" s="190" t="s">
        <v>43</v>
      </c>
      <c r="F259" s="346" t="s">
        <v>91</v>
      </c>
      <c r="G259" s="329">
        <f>H259/1.2</f>
        <v>20.5</v>
      </c>
      <c r="H259" s="193">
        <v>24.6</v>
      </c>
      <c r="I259" s="194">
        <f>H259*(1-$I$5)</f>
        <v>23.37</v>
      </c>
      <c r="J259" s="147">
        <f>H259/1.2</f>
        <v>20.5</v>
      </c>
      <c r="K259" s="118"/>
      <c r="L259" s="118"/>
      <c r="M259" s="118"/>
      <c r="N259" s="118"/>
      <c r="O259" s="118"/>
      <c r="P259" s="118"/>
      <c r="Q259" s="118"/>
      <c r="R259" s="118"/>
      <c r="S259" s="118"/>
      <c r="T259" s="118"/>
      <c r="U259" s="118"/>
      <c r="V259" s="118"/>
      <c r="W259" s="118"/>
      <c r="X259" s="118"/>
      <c r="Y259" s="118"/>
      <c r="Z259" s="118"/>
      <c r="AA259" s="118"/>
      <c r="AB259" s="118"/>
      <c r="AC259" s="118"/>
      <c r="AD259" s="118"/>
      <c r="AE259" s="118"/>
      <c r="AF259" s="118"/>
      <c r="AG259" s="118"/>
      <c r="AH259" s="118"/>
      <c r="AI259" s="118"/>
    </row>
    <row r="260" ht="7.5" customHeight="1">
      <c r="A260" s="139"/>
      <c r="B260" s="296"/>
      <c r="C260" s="345"/>
      <c r="D260" s="195"/>
      <c r="E260" s="196"/>
      <c r="F260" s="347"/>
      <c r="G260" s="340"/>
      <c r="H260" s="199"/>
      <c r="I260" s="200"/>
      <c r="J260" s="147"/>
      <c r="K260" s="118"/>
      <c r="L260" s="118"/>
      <c r="M260" s="118"/>
      <c r="N260" s="118"/>
      <c r="O260" s="118"/>
      <c r="P260" s="118"/>
      <c r="Q260" s="118"/>
      <c r="R260" s="118"/>
      <c r="S260" s="118"/>
      <c r="T260" s="118"/>
      <c r="U260" s="118"/>
      <c r="V260" s="118"/>
      <c r="W260" s="118"/>
      <c r="X260" s="118"/>
      <c r="Y260" s="118"/>
      <c r="Z260" s="118"/>
      <c r="AA260" s="118"/>
      <c r="AB260" s="118"/>
      <c r="AC260" s="118"/>
      <c r="AD260" s="118"/>
      <c r="AE260" s="118"/>
      <c r="AF260" s="118"/>
      <c r="AG260" s="118"/>
      <c r="AH260" s="118"/>
      <c r="AI260" s="118"/>
    </row>
    <row r="261" ht="7.5" customHeight="1">
      <c r="A261" s="139"/>
      <c r="B261" s="294" t="s">
        <v>406</v>
      </c>
      <c r="C261" s="343" t="s">
        <v>407</v>
      </c>
      <c r="D261" s="189" t="s">
        <v>102</v>
      </c>
      <c r="E261" s="190" t="s">
        <v>43</v>
      </c>
      <c r="F261" s="346" t="s">
        <v>91</v>
      </c>
      <c r="G261" s="329">
        <f>H261/1.2</f>
        <v>36.66666667</v>
      </c>
      <c r="H261" s="193">
        <v>44.0</v>
      </c>
      <c r="I261" s="194">
        <f>H261*(1-$I$5)</f>
        <v>41.8</v>
      </c>
      <c r="J261" s="147">
        <f>H261/1.2</f>
        <v>36.66666667</v>
      </c>
      <c r="K261" s="118"/>
      <c r="L261" s="118"/>
      <c r="M261" s="118"/>
      <c r="N261" s="118"/>
      <c r="O261" s="118"/>
      <c r="P261" s="118"/>
      <c r="Q261" s="118"/>
      <c r="R261" s="118"/>
      <c r="S261" s="118"/>
      <c r="T261" s="118"/>
      <c r="U261" s="118"/>
      <c r="V261" s="118"/>
      <c r="W261" s="118"/>
      <c r="X261" s="118"/>
      <c r="Y261" s="118"/>
      <c r="Z261" s="118"/>
      <c r="AA261" s="118"/>
      <c r="AB261" s="118"/>
      <c r="AC261" s="118"/>
      <c r="AD261" s="118"/>
      <c r="AE261" s="118"/>
      <c r="AF261" s="118"/>
      <c r="AG261" s="118"/>
      <c r="AH261" s="118"/>
      <c r="AI261" s="118"/>
    </row>
    <row r="262" ht="7.5" customHeight="1">
      <c r="A262" s="139"/>
      <c r="B262" s="296"/>
      <c r="C262" s="345"/>
      <c r="D262" s="195"/>
      <c r="E262" s="196"/>
      <c r="F262" s="347"/>
      <c r="G262" s="340"/>
      <c r="H262" s="199"/>
      <c r="I262" s="200"/>
      <c r="J262" s="147"/>
      <c r="K262" s="118"/>
      <c r="L262" s="118"/>
      <c r="M262" s="118"/>
      <c r="N262" s="118"/>
      <c r="O262" s="118"/>
      <c r="P262" s="118"/>
      <c r="Q262" s="118"/>
      <c r="R262" s="118"/>
      <c r="S262" s="118"/>
      <c r="T262" s="118"/>
      <c r="U262" s="118"/>
      <c r="V262" s="118"/>
      <c r="W262" s="118"/>
      <c r="X262" s="118"/>
      <c r="Y262" s="118"/>
      <c r="Z262" s="118"/>
      <c r="AA262" s="118"/>
      <c r="AB262" s="118"/>
      <c r="AC262" s="118"/>
      <c r="AD262" s="118"/>
      <c r="AE262" s="118"/>
      <c r="AF262" s="118"/>
      <c r="AG262" s="118"/>
      <c r="AH262" s="118"/>
      <c r="AI262" s="118"/>
    </row>
    <row r="263" ht="7.5" customHeight="1">
      <c r="A263" s="139"/>
      <c r="B263" s="294" t="s">
        <v>408</v>
      </c>
      <c r="C263" s="343" t="s">
        <v>409</v>
      </c>
      <c r="D263" s="189" t="s">
        <v>102</v>
      </c>
      <c r="E263" s="190" t="s">
        <v>43</v>
      </c>
      <c r="F263" s="346" t="s">
        <v>91</v>
      </c>
      <c r="G263" s="329">
        <f>H263/1.2</f>
        <v>44.5</v>
      </c>
      <c r="H263" s="193">
        <v>53.4</v>
      </c>
      <c r="I263" s="194">
        <f>H263*(1-$I$5)</f>
        <v>50.73</v>
      </c>
      <c r="J263" s="147">
        <f>H263/1.2</f>
        <v>44.5</v>
      </c>
      <c r="K263" s="118"/>
      <c r="L263" s="118"/>
      <c r="M263" s="118"/>
      <c r="N263" s="118"/>
      <c r="O263" s="118"/>
      <c r="P263" s="118"/>
      <c r="Q263" s="118"/>
      <c r="R263" s="118"/>
      <c r="S263" s="118"/>
      <c r="T263" s="118"/>
      <c r="U263" s="118"/>
      <c r="V263" s="118"/>
      <c r="W263" s="118"/>
      <c r="X263" s="118"/>
      <c r="Y263" s="118"/>
      <c r="Z263" s="118"/>
      <c r="AA263" s="118"/>
      <c r="AB263" s="118"/>
      <c r="AC263" s="118"/>
      <c r="AD263" s="118"/>
      <c r="AE263" s="118"/>
      <c r="AF263" s="118"/>
      <c r="AG263" s="118"/>
      <c r="AH263" s="118"/>
      <c r="AI263" s="118"/>
    </row>
    <row r="264" ht="7.5" customHeight="1">
      <c r="A264" s="139"/>
      <c r="B264" s="296"/>
      <c r="C264" s="345"/>
      <c r="D264" s="195"/>
      <c r="E264" s="196"/>
      <c r="F264" s="347"/>
      <c r="G264" s="340"/>
      <c r="H264" s="199"/>
      <c r="I264" s="200"/>
      <c r="J264" s="147"/>
      <c r="K264" s="118"/>
      <c r="L264" s="118"/>
      <c r="M264" s="118"/>
      <c r="N264" s="118"/>
      <c r="O264" s="118"/>
      <c r="P264" s="118"/>
      <c r="Q264" s="118"/>
      <c r="R264" s="118"/>
      <c r="S264" s="118"/>
      <c r="T264" s="118"/>
      <c r="U264" s="118"/>
      <c r="V264" s="118"/>
      <c r="W264" s="118"/>
      <c r="X264" s="118"/>
      <c r="Y264" s="118"/>
      <c r="Z264" s="118"/>
      <c r="AA264" s="118"/>
      <c r="AB264" s="118"/>
      <c r="AC264" s="118"/>
      <c r="AD264" s="118"/>
      <c r="AE264" s="118"/>
      <c r="AF264" s="118"/>
      <c r="AG264" s="118"/>
      <c r="AH264" s="118"/>
      <c r="AI264" s="118"/>
    </row>
    <row r="265" ht="7.5" customHeight="1">
      <c r="A265" s="139"/>
      <c r="B265" s="294" t="s">
        <v>410</v>
      </c>
      <c r="C265" s="343" t="s">
        <v>411</v>
      </c>
      <c r="D265" s="189" t="s">
        <v>102</v>
      </c>
      <c r="E265" s="190" t="s">
        <v>43</v>
      </c>
      <c r="F265" s="346" t="s">
        <v>91</v>
      </c>
      <c r="G265" s="329">
        <f>H265/1.2</f>
        <v>11.5</v>
      </c>
      <c r="H265" s="193">
        <v>13.8</v>
      </c>
      <c r="I265" s="194">
        <f>H265*(1-$I$5)</f>
        <v>13.11</v>
      </c>
      <c r="J265" s="147">
        <f>H265/1.2</f>
        <v>11.5</v>
      </c>
      <c r="K265" s="118"/>
      <c r="L265" s="118"/>
      <c r="M265" s="118"/>
      <c r="N265" s="118"/>
      <c r="O265" s="118"/>
      <c r="P265" s="118"/>
      <c r="Q265" s="118"/>
      <c r="R265" s="118"/>
      <c r="S265" s="118"/>
      <c r="T265" s="118"/>
      <c r="U265" s="118"/>
      <c r="V265" s="118"/>
      <c r="W265" s="118"/>
      <c r="X265" s="118"/>
      <c r="Y265" s="118"/>
      <c r="Z265" s="118"/>
      <c r="AA265" s="118"/>
      <c r="AB265" s="118"/>
      <c r="AC265" s="118"/>
      <c r="AD265" s="118"/>
      <c r="AE265" s="118"/>
      <c r="AF265" s="118"/>
      <c r="AG265" s="118"/>
      <c r="AH265" s="118"/>
      <c r="AI265" s="118"/>
    </row>
    <row r="266" ht="7.5" customHeight="1">
      <c r="A266" s="139"/>
      <c r="B266" s="296"/>
      <c r="C266" s="345"/>
      <c r="D266" s="195"/>
      <c r="E266" s="196"/>
      <c r="F266" s="347"/>
      <c r="G266" s="340"/>
      <c r="H266" s="199"/>
      <c r="I266" s="200"/>
      <c r="J266" s="147"/>
      <c r="K266" s="118"/>
      <c r="L266" s="118"/>
      <c r="M266" s="118"/>
      <c r="N266" s="118"/>
      <c r="O266" s="118"/>
      <c r="P266" s="118"/>
      <c r="Q266" s="118"/>
      <c r="R266" s="118"/>
      <c r="S266" s="118"/>
      <c r="T266" s="118"/>
      <c r="U266" s="118"/>
      <c r="V266" s="118"/>
      <c r="W266" s="118"/>
      <c r="X266" s="118"/>
      <c r="Y266" s="118"/>
      <c r="Z266" s="118"/>
      <c r="AA266" s="118"/>
      <c r="AB266" s="118"/>
      <c r="AC266" s="118"/>
      <c r="AD266" s="118"/>
      <c r="AE266" s="118"/>
      <c r="AF266" s="118"/>
      <c r="AG266" s="118"/>
      <c r="AH266" s="118"/>
      <c r="AI266" s="118"/>
    </row>
    <row r="267" ht="7.5" customHeight="1">
      <c r="A267" s="139"/>
      <c r="B267" s="297" t="s">
        <v>412</v>
      </c>
      <c r="C267" s="348" t="s">
        <v>413</v>
      </c>
      <c r="D267" s="243" t="s">
        <v>102</v>
      </c>
      <c r="E267" s="244" t="s">
        <v>43</v>
      </c>
      <c r="F267" s="334" t="s">
        <v>95</v>
      </c>
      <c r="G267" s="329">
        <f>H267/1.2</f>
        <v>18</v>
      </c>
      <c r="H267" s="246">
        <v>21.6</v>
      </c>
      <c r="I267" s="247">
        <f>H267*(1-$I$5)</f>
        <v>20.52</v>
      </c>
      <c r="J267" s="147">
        <f>H267/1.2</f>
        <v>18</v>
      </c>
      <c r="K267" s="118"/>
      <c r="L267" s="118"/>
      <c r="M267" s="118"/>
      <c r="N267" s="118"/>
      <c r="O267" s="118"/>
      <c r="P267" s="118"/>
      <c r="Q267" s="118"/>
      <c r="R267" s="118"/>
      <c r="S267" s="118"/>
      <c r="T267" s="118"/>
      <c r="U267" s="118"/>
      <c r="V267" s="118"/>
      <c r="W267" s="118"/>
      <c r="X267" s="118"/>
      <c r="Y267" s="118"/>
      <c r="Z267" s="118"/>
      <c r="AA267" s="118"/>
      <c r="AB267" s="118"/>
      <c r="AC267" s="118"/>
      <c r="AD267" s="118"/>
      <c r="AE267" s="118"/>
      <c r="AF267" s="118"/>
      <c r="AG267" s="118"/>
      <c r="AH267" s="118"/>
      <c r="AI267" s="118"/>
    </row>
    <row r="268" ht="7.5" customHeight="1">
      <c r="A268" s="148"/>
      <c r="B268" s="296"/>
      <c r="C268" s="345"/>
      <c r="D268" s="195"/>
      <c r="E268" s="196"/>
      <c r="F268" s="339"/>
      <c r="G268" s="340"/>
      <c r="H268" s="199"/>
      <c r="I268" s="200"/>
      <c r="J268" s="147"/>
      <c r="K268" s="118"/>
      <c r="L268" s="118"/>
      <c r="M268" s="118"/>
      <c r="N268" s="118"/>
      <c r="O268" s="118"/>
      <c r="P268" s="118"/>
      <c r="Q268" s="118"/>
      <c r="R268" s="118"/>
      <c r="S268" s="118"/>
      <c r="T268" s="118"/>
      <c r="U268" s="118"/>
      <c r="V268" s="118"/>
      <c r="W268" s="118"/>
      <c r="X268" s="118"/>
      <c r="Y268" s="118"/>
      <c r="Z268" s="118"/>
      <c r="AA268" s="118"/>
      <c r="AB268" s="118"/>
      <c r="AC268" s="118"/>
      <c r="AD268" s="118"/>
      <c r="AE268" s="118"/>
      <c r="AF268" s="118"/>
      <c r="AG268" s="118"/>
      <c r="AH268" s="118"/>
      <c r="AI268" s="118"/>
    </row>
    <row r="269" ht="9.75" customHeight="1">
      <c r="A269" s="349"/>
      <c r="B269" s="294" t="s">
        <v>414</v>
      </c>
      <c r="C269" s="350" t="s">
        <v>415</v>
      </c>
      <c r="D269" s="351" t="s">
        <v>94</v>
      </c>
      <c r="E269" s="190" t="s">
        <v>43</v>
      </c>
      <c r="F269" s="346" t="s">
        <v>91</v>
      </c>
      <c r="G269" s="329">
        <f>H269/1.2</f>
        <v>423</v>
      </c>
      <c r="H269" s="193">
        <v>507.6</v>
      </c>
      <c r="I269" s="194">
        <f>H269*(1-$I$5)</f>
        <v>482.22</v>
      </c>
      <c r="J269" s="147">
        <f>H269/1.2</f>
        <v>423</v>
      </c>
      <c r="K269" s="118"/>
      <c r="L269" s="118"/>
      <c r="M269" s="118"/>
      <c r="N269" s="118"/>
      <c r="O269" s="118"/>
      <c r="P269" s="118"/>
      <c r="Q269" s="118"/>
      <c r="R269" s="118"/>
      <c r="S269" s="118"/>
      <c r="T269" s="118"/>
      <c r="U269" s="118"/>
      <c r="V269" s="118"/>
      <c r="W269" s="118"/>
      <c r="X269" s="118"/>
      <c r="Y269" s="118"/>
      <c r="Z269" s="118"/>
      <c r="AA269" s="118"/>
      <c r="AB269" s="118"/>
      <c r="AC269" s="118"/>
      <c r="AD269" s="118"/>
      <c r="AE269" s="118"/>
      <c r="AF269" s="118"/>
      <c r="AG269" s="118"/>
      <c r="AH269" s="118"/>
      <c r="AI269" s="118"/>
    </row>
    <row r="270" ht="9.75" customHeight="1">
      <c r="A270" s="349"/>
      <c r="B270" s="296"/>
      <c r="C270" s="352"/>
      <c r="D270" s="353"/>
      <c r="E270" s="196"/>
      <c r="F270" s="347"/>
      <c r="G270" s="340"/>
      <c r="H270" s="199"/>
      <c r="I270" s="200"/>
      <c r="J270" s="147"/>
      <c r="K270" s="118"/>
      <c r="L270" s="118"/>
      <c r="M270" s="118"/>
      <c r="N270" s="118"/>
      <c r="O270" s="118"/>
      <c r="P270" s="118"/>
      <c r="Q270" s="118"/>
      <c r="R270" s="118"/>
      <c r="S270" s="118"/>
      <c r="T270" s="118"/>
      <c r="U270" s="118"/>
      <c r="V270" s="118"/>
      <c r="W270" s="118"/>
      <c r="X270" s="118"/>
      <c r="Y270" s="118"/>
      <c r="Z270" s="118"/>
      <c r="AA270" s="118"/>
      <c r="AB270" s="118"/>
      <c r="AC270" s="118"/>
      <c r="AD270" s="118"/>
      <c r="AE270" s="118"/>
      <c r="AF270" s="118"/>
      <c r="AG270" s="118"/>
      <c r="AH270" s="118"/>
      <c r="AI270" s="118"/>
    </row>
    <row r="271" ht="9.75" customHeight="1">
      <c r="A271" s="349"/>
      <c r="B271" s="294" t="s">
        <v>416</v>
      </c>
      <c r="C271" s="350" t="s">
        <v>417</v>
      </c>
      <c r="D271" s="351" t="s">
        <v>94</v>
      </c>
      <c r="E271" s="190" t="s">
        <v>43</v>
      </c>
      <c r="F271" s="328" t="s">
        <v>95</v>
      </c>
      <c r="G271" s="329">
        <f>H271/1.2</f>
        <v>423</v>
      </c>
      <c r="H271" s="193">
        <v>507.6</v>
      </c>
      <c r="I271" s="194">
        <f>H271*(1-$I$5)</f>
        <v>482.22</v>
      </c>
      <c r="J271" s="147">
        <f>H271/1.2</f>
        <v>423</v>
      </c>
      <c r="K271" s="118"/>
      <c r="L271" s="118"/>
      <c r="M271" s="118"/>
      <c r="N271" s="118"/>
      <c r="O271" s="118"/>
      <c r="P271" s="118"/>
      <c r="Q271" s="118"/>
      <c r="R271" s="118"/>
      <c r="S271" s="118"/>
      <c r="T271" s="118"/>
      <c r="U271" s="118"/>
      <c r="V271" s="118"/>
      <c r="W271" s="118"/>
      <c r="X271" s="118"/>
      <c r="Y271" s="118"/>
      <c r="Z271" s="118"/>
      <c r="AA271" s="118"/>
      <c r="AB271" s="118"/>
      <c r="AC271" s="118"/>
      <c r="AD271" s="118"/>
      <c r="AE271" s="118"/>
      <c r="AF271" s="118"/>
      <c r="AG271" s="118"/>
      <c r="AH271" s="118"/>
      <c r="AI271" s="118"/>
    </row>
    <row r="272" ht="9.75" customHeight="1">
      <c r="A272" s="349"/>
      <c r="B272" s="296"/>
      <c r="C272" s="352"/>
      <c r="D272" s="353"/>
      <c r="E272" s="196"/>
      <c r="F272" s="339"/>
      <c r="G272" s="340"/>
      <c r="H272" s="199"/>
      <c r="I272" s="200"/>
      <c r="J272" s="147"/>
      <c r="K272" s="118"/>
      <c r="L272" s="118"/>
      <c r="M272" s="118"/>
      <c r="N272" s="118"/>
      <c r="O272" s="118"/>
      <c r="P272" s="118"/>
      <c r="Q272" s="118"/>
      <c r="R272" s="118"/>
      <c r="S272" s="118"/>
      <c r="T272" s="118"/>
      <c r="U272" s="118"/>
      <c r="V272" s="118"/>
      <c r="W272" s="118"/>
      <c r="X272" s="118"/>
      <c r="Y272" s="118"/>
      <c r="Z272" s="118"/>
      <c r="AA272" s="118"/>
      <c r="AB272" s="118"/>
      <c r="AC272" s="118"/>
      <c r="AD272" s="118"/>
      <c r="AE272" s="118"/>
      <c r="AF272" s="118"/>
      <c r="AG272" s="118"/>
      <c r="AH272" s="118"/>
      <c r="AI272" s="118"/>
    </row>
    <row r="273" ht="9.75" customHeight="1">
      <c r="A273" s="349"/>
      <c r="B273" s="294" t="s">
        <v>418</v>
      </c>
      <c r="C273" s="350" t="s">
        <v>419</v>
      </c>
      <c r="D273" s="351" t="s">
        <v>94</v>
      </c>
      <c r="E273" s="190" t="s">
        <v>43</v>
      </c>
      <c r="F273" s="328" t="s">
        <v>95</v>
      </c>
      <c r="G273" s="329">
        <f>H273/1.2</f>
        <v>537.5</v>
      </c>
      <c r="H273" s="193">
        <v>645.0</v>
      </c>
      <c r="I273" s="194">
        <f>H273*(1-$I$5)</f>
        <v>612.75</v>
      </c>
      <c r="J273" s="147">
        <f>H273/1.2</f>
        <v>537.5</v>
      </c>
      <c r="K273" s="118"/>
      <c r="L273" s="118"/>
      <c r="M273" s="118"/>
      <c r="N273" s="118"/>
      <c r="O273" s="118"/>
      <c r="P273" s="118"/>
      <c r="Q273" s="118"/>
      <c r="R273" s="118"/>
      <c r="S273" s="118"/>
      <c r="T273" s="118"/>
      <c r="U273" s="118"/>
      <c r="V273" s="118"/>
      <c r="W273" s="118"/>
      <c r="X273" s="118"/>
      <c r="Y273" s="118"/>
      <c r="Z273" s="118"/>
      <c r="AA273" s="118"/>
      <c r="AB273" s="118"/>
      <c r="AC273" s="118"/>
      <c r="AD273" s="118"/>
      <c r="AE273" s="118"/>
      <c r="AF273" s="118"/>
      <c r="AG273" s="118"/>
      <c r="AH273" s="118"/>
      <c r="AI273" s="118"/>
    </row>
    <row r="274" ht="9.75" customHeight="1">
      <c r="A274" s="349"/>
      <c r="B274" s="296"/>
      <c r="C274" s="352"/>
      <c r="D274" s="353"/>
      <c r="E274" s="196"/>
      <c r="F274" s="339"/>
      <c r="G274" s="340"/>
      <c r="H274" s="199"/>
      <c r="I274" s="200"/>
      <c r="J274" s="147"/>
      <c r="K274" s="118"/>
      <c r="L274" s="118"/>
      <c r="M274" s="118"/>
      <c r="N274" s="118"/>
      <c r="O274" s="118"/>
      <c r="P274" s="118"/>
      <c r="Q274" s="118"/>
      <c r="R274" s="118"/>
      <c r="S274" s="118"/>
      <c r="T274" s="118"/>
      <c r="U274" s="118"/>
      <c r="V274" s="118"/>
      <c r="W274" s="118"/>
      <c r="X274" s="118"/>
      <c r="Y274" s="118"/>
      <c r="Z274" s="118"/>
      <c r="AA274" s="118"/>
      <c r="AB274" s="118"/>
      <c r="AC274" s="118"/>
      <c r="AD274" s="118"/>
      <c r="AE274" s="118"/>
      <c r="AF274" s="118"/>
      <c r="AG274" s="118"/>
      <c r="AH274" s="118"/>
      <c r="AI274" s="118"/>
    </row>
    <row r="275" ht="9.75" customHeight="1">
      <c r="A275" s="349"/>
      <c r="B275" s="294" t="s">
        <v>420</v>
      </c>
      <c r="C275" s="350" t="s">
        <v>421</v>
      </c>
      <c r="D275" s="351" t="s">
        <v>94</v>
      </c>
      <c r="E275" s="190" t="s">
        <v>43</v>
      </c>
      <c r="F275" s="328" t="s">
        <v>95</v>
      </c>
      <c r="G275" s="329">
        <f>H275/1.2</f>
        <v>537.5</v>
      </c>
      <c r="H275" s="193">
        <v>645.0</v>
      </c>
      <c r="I275" s="194">
        <f>H275*(1-$I$5)</f>
        <v>612.75</v>
      </c>
      <c r="J275" s="147">
        <f>H275/1.2</f>
        <v>537.5</v>
      </c>
      <c r="K275" s="118"/>
      <c r="L275" s="118"/>
      <c r="M275" s="118"/>
      <c r="N275" s="118"/>
      <c r="O275" s="118"/>
      <c r="P275" s="118"/>
      <c r="Q275" s="118"/>
      <c r="R275" s="118"/>
      <c r="S275" s="118"/>
      <c r="T275" s="118"/>
      <c r="U275" s="118"/>
      <c r="V275" s="118"/>
      <c r="W275" s="118"/>
      <c r="X275" s="118"/>
      <c r="Y275" s="118"/>
      <c r="Z275" s="118"/>
      <c r="AA275" s="118"/>
      <c r="AB275" s="118"/>
      <c r="AC275" s="118"/>
      <c r="AD275" s="118"/>
      <c r="AE275" s="118"/>
      <c r="AF275" s="118"/>
      <c r="AG275" s="118"/>
      <c r="AH275" s="118"/>
      <c r="AI275" s="118"/>
    </row>
    <row r="276" ht="9.75" customHeight="1">
      <c r="A276" s="349"/>
      <c r="B276" s="296"/>
      <c r="C276" s="352"/>
      <c r="D276" s="353"/>
      <c r="E276" s="196"/>
      <c r="F276" s="339"/>
      <c r="G276" s="340"/>
      <c r="H276" s="199"/>
      <c r="I276" s="200"/>
      <c r="J276" s="147"/>
      <c r="K276" s="118"/>
      <c r="L276" s="118"/>
      <c r="M276" s="118"/>
      <c r="N276" s="118"/>
      <c r="O276" s="118"/>
      <c r="P276" s="118"/>
      <c r="Q276" s="118"/>
      <c r="R276" s="118"/>
      <c r="S276" s="118"/>
      <c r="T276" s="118"/>
      <c r="U276" s="118"/>
      <c r="V276" s="118"/>
      <c r="W276" s="118"/>
      <c r="X276" s="118"/>
      <c r="Y276" s="118"/>
      <c r="Z276" s="118"/>
      <c r="AA276" s="118"/>
      <c r="AB276" s="118"/>
      <c r="AC276" s="118"/>
      <c r="AD276" s="118"/>
      <c r="AE276" s="118"/>
      <c r="AF276" s="118"/>
      <c r="AG276" s="118"/>
      <c r="AH276" s="118"/>
      <c r="AI276" s="118"/>
    </row>
    <row r="277" ht="9.75" customHeight="1">
      <c r="A277" s="349"/>
      <c r="B277" s="294" t="s">
        <v>422</v>
      </c>
      <c r="C277" s="354" t="s">
        <v>423</v>
      </c>
      <c r="D277" s="351" t="s">
        <v>94</v>
      </c>
      <c r="E277" s="190" t="s">
        <v>43</v>
      </c>
      <c r="F277" s="328" t="s">
        <v>95</v>
      </c>
      <c r="G277" s="329">
        <f>H277/1.2</f>
        <v>685</v>
      </c>
      <c r="H277" s="193">
        <v>822.0</v>
      </c>
      <c r="I277" s="194">
        <f>H277*(1-$I$5)</f>
        <v>780.9</v>
      </c>
      <c r="J277" s="147">
        <f>H277/1.2</f>
        <v>685</v>
      </c>
      <c r="K277" s="118"/>
      <c r="L277" s="118"/>
      <c r="M277" s="118"/>
      <c r="N277" s="118"/>
      <c r="O277" s="118"/>
      <c r="P277" s="118"/>
      <c r="Q277" s="118"/>
      <c r="R277" s="118"/>
      <c r="S277" s="118"/>
      <c r="T277" s="118"/>
      <c r="U277" s="118"/>
      <c r="V277" s="118"/>
      <c r="W277" s="118"/>
      <c r="X277" s="118"/>
      <c r="Y277" s="118"/>
      <c r="Z277" s="118"/>
      <c r="AA277" s="118"/>
      <c r="AB277" s="118"/>
      <c r="AC277" s="118"/>
      <c r="AD277" s="118"/>
      <c r="AE277" s="118"/>
      <c r="AF277" s="118"/>
      <c r="AG277" s="118"/>
      <c r="AH277" s="118"/>
      <c r="AI277" s="118"/>
    </row>
    <row r="278" ht="9.75" customHeight="1">
      <c r="A278" s="349"/>
      <c r="B278" s="296"/>
      <c r="C278" s="355"/>
      <c r="D278" s="353"/>
      <c r="E278" s="196"/>
      <c r="F278" s="339"/>
      <c r="G278" s="340"/>
      <c r="H278" s="199"/>
      <c r="I278" s="200"/>
      <c r="J278" s="147"/>
      <c r="K278" s="118"/>
      <c r="L278" s="118"/>
      <c r="M278" s="118"/>
      <c r="N278" s="118"/>
      <c r="O278" s="118"/>
      <c r="P278" s="118"/>
      <c r="Q278" s="118"/>
      <c r="R278" s="118"/>
      <c r="S278" s="118"/>
      <c r="T278" s="118"/>
      <c r="U278" s="118"/>
      <c r="V278" s="118"/>
      <c r="W278" s="118"/>
      <c r="X278" s="118"/>
      <c r="Y278" s="118"/>
      <c r="Z278" s="118"/>
      <c r="AA278" s="118"/>
      <c r="AB278" s="118"/>
      <c r="AC278" s="118"/>
      <c r="AD278" s="118"/>
      <c r="AE278" s="118"/>
      <c r="AF278" s="118"/>
      <c r="AG278" s="118"/>
      <c r="AH278" s="118"/>
      <c r="AI278" s="118"/>
    </row>
    <row r="279" ht="9.75" customHeight="1">
      <c r="A279" s="349"/>
      <c r="B279" s="297" t="s">
        <v>424</v>
      </c>
      <c r="C279" s="356" t="s">
        <v>425</v>
      </c>
      <c r="D279" s="357" t="s">
        <v>94</v>
      </c>
      <c r="E279" s="244" t="s">
        <v>43</v>
      </c>
      <c r="F279" s="334" t="s">
        <v>95</v>
      </c>
      <c r="G279" s="329">
        <f>H279/1.2</f>
        <v>746</v>
      </c>
      <c r="H279" s="246">
        <v>895.2</v>
      </c>
      <c r="I279" s="247">
        <f>H279*(1-$I$5)</f>
        <v>850.44</v>
      </c>
      <c r="J279" s="147">
        <f>H279/1.2</f>
        <v>746</v>
      </c>
      <c r="K279" s="118"/>
      <c r="L279" s="118"/>
      <c r="M279" s="118"/>
      <c r="N279" s="118"/>
      <c r="O279" s="118"/>
      <c r="P279" s="118"/>
      <c r="Q279" s="118"/>
      <c r="R279" s="118"/>
      <c r="S279" s="118"/>
      <c r="T279" s="118"/>
      <c r="U279" s="118"/>
      <c r="V279" s="118"/>
      <c r="W279" s="118"/>
      <c r="X279" s="118"/>
      <c r="Y279" s="118"/>
      <c r="Z279" s="118"/>
      <c r="AA279" s="118"/>
      <c r="AB279" s="118"/>
      <c r="AC279" s="118"/>
      <c r="AD279" s="118"/>
      <c r="AE279" s="118"/>
      <c r="AF279" s="118"/>
      <c r="AG279" s="118"/>
      <c r="AH279" s="118"/>
      <c r="AI279" s="118"/>
    </row>
    <row r="280" ht="9.75" customHeight="1">
      <c r="A280" s="358"/>
      <c r="B280" s="296"/>
      <c r="C280" s="355"/>
      <c r="D280" s="353"/>
      <c r="E280" s="196"/>
      <c r="F280" s="339"/>
      <c r="G280" s="340"/>
      <c r="H280" s="199"/>
      <c r="I280" s="200"/>
      <c r="J280" s="147"/>
      <c r="K280" s="118"/>
      <c r="L280" s="118"/>
      <c r="M280" s="118"/>
      <c r="N280" s="118"/>
      <c r="O280" s="118"/>
      <c r="P280" s="118"/>
      <c r="Q280" s="118"/>
      <c r="R280" s="118"/>
      <c r="S280" s="118"/>
      <c r="T280" s="118"/>
      <c r="U280" s="118"/>
      <c r="V280" s="118"/>
      <c r="W280" s="118"/>
      <c r="X280" s="118"/>
      <c r="Y280" s="118"/>
      <c r="Z280" s="118"/>
      <c r="AA280" s="118"/>
      <c r="AB280" s="118"/>
      <c r="AC280" s="118"/>
      <c r="AD280" s="118"/>
      <c r="AE280" s="118"/>
      <c r="AF280" s="118"/>
      <c r="AG280" s="118"/>
      <c r="AH280" s="118"/>
      <c r="AI280" s="118"/>
    </row>
    <row r="281" ht="12.0" customHeight="1">
      <c r="A281" s="139"/>
      <c r="B281" s="294" t="s">
        <v>426</v>
      </c>
      <c r="C281" s="359" t="s">
        <v>427</v>
      </c>
      <c r="D281" s="189" t="s">
        <v>102</v>
      </c>
      <c r="E281" s="190" t="s">
        <v>43</v>
      </c>
      <c r="F281" s="346" t="s">
        <v>91</v>
      </c>
      <c r="G281" s="329">
        <f>H281/1.2</f>
        <v>2.25</v>
      </c>
      <c r="H281" s="193">
        <v>2.7</v>
      </c>
      <c r="I281" s="194">
        <f>H281*(1-$I$5)</f>
        <v>2.565</v>
      </c>
      <c r="J281" s="147">
        <f>H281/1.2</f>
        <v>2.25</v>
      </c>
      <c r="K281" s="118"/>
      <c r="L281" s="118"/>
      <c r="M281" s="118"/>
      <c r="N281" s="118"/>
      <c r="O281" s="118"/>
      <c r="P281" s="118"/>
      <c r="Q281" s="118"/>
      <c r="R281" s="118"/>
      <c r="S281" s="118"/>
      <c r="T281" s="118"/>
      <c r="U281" s="118"/>
      <c r="V281" s="118"/>
      <c r="W281" s="118"/>
      <c r="X281" s="118"/>
      <c r="Y281" s="118"/>
      <c r="Z281" s="118"/>
      <c r="AA281" s="118"/>
      <c r="AB281" s="118"/>
      <c r="AC281" s="118"/>
      <c r="AD281" s="118"/>
      <c r="AE281" s="118"/>
      <c r="AF281" s="118"/>
      <c r="AG281" s="118"/>
      <c r="AH281" s="118"/>
      <c r="AI281" s="118"/>
    </row>
    <row r="282" ht="12.0" customHeight="1">
      <c r="A282" s="139"/>
      <c r="B282" s="296"/>
      <c r="C282" s="360" t="s">
        <v>428</v>
      </c>
      <c r="D282" s="195"/>
      <c r="E282" s="196"/>
      <c r="F282" s="347"/>
      <c r="G282" s="340"/>
      <c r="H282" s="199"/>
      <c r="I282" s="200"/>
      <c r="J282" s="147"/>
      <c r="K282" s="118"/>
      <c r="L282" s="118"/>
      <c r="M282" s="118"/>
      <c r="N282" s="118"/>
      <c r="O282" s="118"/>
      <c r="P282" s="118"/>
      <c r="Q282" s="118"/>
      <c r="R282" s="118"/>
      <c r="S282" s="118"/>
      <c r="T282" s="118"/>
      <c r="U282" s="118"/>
      <c r="V282" s="118"/>
      <c r="W282" s="118"/>
      <c r="X282" s="118"/>
      <c r="Y282" s="118"/>
      <c r="Z282" s="118"/>
      <c r="AA282" s="118"/>
      <c r="AB282" s="118"/>
      <c r="AC282" s="118"/>
      <c r="AD282" s="118"/>
      <c r="AE282" s="118"/>
      <c r="AF282" s="118"/>
      <c r="AG282" s="118"/>
      <c r="AH282" s="118"/>
      <c r="AI282" s="118"/>
    </row>
    <row r="283" ht="12.0" customHeight="1">
      <c r="A283" s="139"/>
      <c r="B283" s="297" t="s">
        <v>429</v>
      </c>
      <c r="C283" s="361" t="s">
        <v>430</v>
      </c>
      <c r="D283" s="243" t="s">
        <v>102</v>
      </c>
      <c r="E283" s="244" t="s">
        <v>43</v>
      </c>
      <c r="F283" s="285" t="s">
        <v>91</v>
      </c>
      <c r="G283" s="329">
        <f>H283/1.2</f>
        <v>1.85</v>
      </c>
      <c r="H283" s="246">
        <v>2.22</v>
      </c>
      <c r="I283" s="247">
        <f>H283*(1-$I$5)</f>
        <v>2.109</v>
      </c>
      <c r="J283" s="147">
        <f>H283/1.2</f>
        <v>1.85</v>
      </c>
      <c r="K283" s="118"/>
      <c r="L283" s="118"/>
      <c r="M283" s="118"/>
      <c r="N283" s="118"/>
      <c r="O283" s="118"/>
      <c r="P283" s="118"/>
      <c r="Q283" s="118"/>
      <c r="R283" s="118"/>
      <c r="S283" s="118"/>
      <c r="T283" s="118"/>
      <c r="U283" s="118"/>
      <c r="V283" s="118"/>
      <c r="W283" s="118"/>
      <c r="X283" s="118"/>
      <c r="Y283" s="118"/>
      <c r="Z283" s="118"/>
      <c r="AA283" s="118"/>
      <c r="AB283" s="118"/>
      <c r="AC283" s="118"/>
      <c r="AD283" s="118"/>
      <c r="AE283" s="118"/>
      <c r="AF283" s="118"/>
      <c r="AG283" s="118"/>
      <c r="AH283" s="118"/>
      <c r="AI283" s="118"/>
    </row>
    <row r="284" ht="12.0" customHeight="1">
      <c r="A284" s="148"/>
      <c r="B284" s="296"/>
      <c r="C284" s="360" t="s">
        <v>431</v>
      </c>
      <c r="D284" s="195"/>
      <c r="E284" s="196"/>
      <c r="F284" s="347"/>
      <c r="G284" s="340"/>
      <c r="H284" s="199"/>
      <c r="I284" s="200"/>
      <c r="J284" s="147"/>
      <c r="K284" s="118"/>
      <c r="L284" s="118"/>
      <c r="M284" s="118"/>
      <c r="N284" s="118"/>
      <c r="O284" s="118"/>
      <c r="P284" s="118"/>
      <c r="Q284" s="118"/>
      <c r="R284" s="118"/>
      <c r="S284" s="118"/>
      <c r="T284" s="118"/>
      <c r="U284" s="118"/>
      <c r="V284" s="118"/>
      <c r="W284" s="118"/>
      <c r="X284" s="118"/>
      <c r="Y284" s="118"/>
      <c r="Z284" s="118"/>
      <c r="AA284" s="118"/>
      <c r="AB284" s="118"/>
      <c r="AC284" s="118"/>
      <c r="AD284" s="118"/>
      <c r="AE284" s="118"/>
      <c r="AF284" s="118"/>
      <c r="AG284" s="118"/>
      <c r="AH284" s="118"/>
      <c r="AI284" s="118"/>
    </row>
    <row r="285" ht="12.0" customHeight="1">
      <c r="A285" s="139"/>
      <c r="B285" s="294" t="s">
        <v>432</v>
      </c>
      <c r="C285" s="359" t="s">
        <v>433</v>
      </c>
      <c r="D285" s="189" t="s">
        <v>434</v>
      </c>
      <c r="E285" s="190" t="s">
        <v>43</v>
      </c>
      <c r="F285" s="346" t="s">
        <v>91</v>
      </c>
      <c r="G285" s="329">
        <f>H285/1.2</f>
        <v>700</v>
      </c>
      <c r="H285" s="193">
        <v>840.0</v>
      </c>
      <c r="I285" s="194">
        <f>H285*(1-$I$5)</f>
        <v>798</v>
      </c>
      <c r="J285" s="147">
        <f>H285/1.2</f>
        <v>700</v>
      </c>
      <c r="K285" s="118"/>
      <c r="L285" s="118"/>
      <c r="M285" s="118"/>
      <c r="N285" s="118"/>
      <c r="O285" s="118"/>
      <c r="P285" s="118"/>
      <c r="Q285" s="118"/>
      <c r="R285" s="118"/>
      <c r="S285" s="118"/>
      <c r="T285" s="118"/>
      <c r="U285" s="118"/>
      <c r="V285" s="118"/>
      <c r="W285" s="118"/>
      <c r="X285" s="118"/>
      <c r="Y285" s="118"/>
      <c r="Z285" s="118"/>
      <c r="AA285" s="118"/>
      <c r="AB285" s="118"/>
      <c r="AC285" s="118"/>
      <c r="AD285" s="118"/>
      <c r="AE285" s="118"/>
      <c r="AF285" s="118"/>
      <c r="AG285" s="118"/>
      <c r="AH285" s="118"/>
      <c r="AI285" s="118"/>
    </row>
    <row r="286" ht="12.0" customHeight="1">
      <c r="A286" s="139"/>
      <c r="B286" s="296"/>
      <c r="C286" s="360" t="s">
        <v>435</v>
      </c>
      <c r="D286" s="195"/>
      <c r="E286" s="196"/>
      <c r="F286" s="347"/>
      <c r="G286" s="340"/>
      <c r="H286" s="199"/>
      <c r="I286" s="200"/>
      <c r="J286" s="147"/>
      <c r="K286" s="118"/>
      <c r="L286" s="118"/>
      <c r="M286" s="118"/>
      <c r="N286" s="118"/>
      <c r="O286" s="118"/>
      <c r="P286" s="118"/>
      <c r="Q286" s="118"/>
      <c r="R286" s="118"/>
      <c r="S286" s="118"/>
      <c r="T286" s="118"/>
      <c r="U286" s="118"/>
      <c r="V286" s="118"/>
      <c r="W286" s="118"/>
      <c r="X286" s="118"/>
      <c r="Y286" s="118"/>
      <c r="Z286" s="118"/>
      <c r="AA286" s="118"/>
      <c r="AB286" s="118"/>
      <c r="AC286" s="118"/>
      <c r="AD286" s="118"/>
      <c r="AE286" s="118"/>
      <c r="AF286" s="118"/>
      <c r="AG286" s="118"/>
      <c r="AH286" s="118"/>
      <c r="AI286" s="118"/>
    </row>
    <row r="287" ht="12.0" customHeight="1">
      <c r="A287" s="139"/>
      <c r="B287" s="297" t="s">
        <v>436</v>
      </c>
      <c r="C287" s="361" t="s">
        <v>437</v>
      </c>
      <c r="D287" s="243" t="s">
        <v>434</v>
      </c>
      <c r="E287" s="244" t="s">
        <v>43</v>
      </c>
      <c r="F287" s="285" t="s">
        <v>91</v>
      </c>
      <c r="G287" s="329">
        <f>H287/1.2</f>
        <v>94</v>
      </c>
      <c r="H287" s="246">
        <v>112.8</v>
      </c>
      <c r="I287" s="247">
        <f>H287*(1-$I$5)</f>
        <v>107.16</v>
      </c>
      <c r="J287" s="147">
        <f>H287/1.2</f>
        <v>94</v>
      </c>
      <c r="K287" s="118"/>
      <c r="L287" s="118"/>
      <c r="M287" s="118"/>
      <c r="N287" s="118"/>
      <c r="O287" s="118"/>
      <c r="P287" s="118"/>
      <c r="Q287" s="118"/>
      <c r="R287" s="118"/>
      <c r="S287" s="118"/>
      <c r="T287" s="118"/>
      <c r="U287" s="118"/>
      <c r="V287" s="118"/>
      <c r="W287" s="118"/>
      <c r="X287" s="118"/>
      <c r="Y287" s="118"/>
      <c r="Z287" s="118"/>
      <c r="AA287" s="118"/>
      <c r="AB287" s="118"/>
      <c r="AC287" s="118"/>
      <c r="AD287" s="118"/>
      <c r="AE287" s="118"/>
      <c r="AF287" s="118"/>
      <c r="AG287" s="118"/>
      <c r="AH287" s="118"/>
      <c r="AI287" s="118"/>
    </row>
    <row r="288" ht="12.0" customHeight="1">
      <c r="A288" s="148"/>
      <c r="B288" s="296"/>
      <c r="C288" s="360" t="s">
        <v>438</v>
      </c>
      <c r="D288" s="195"/>
      <c r="E288" s="196"/>
      <c r="F288" s="347"/>
      <c r="G288" s="340"/>
      <c r="H288" s="199"/>
      <c r="I288" s="200"/>
      <c r="J288" s="147"/>
      <c r="K288" s="118"/>
      <c r="L288" s="118"/>
      <c r="M288" s="118"/>
      <c r="N288" s="118"/>
      <c r="O288" s="118"/>
      <c r="P288" s="118"/>
      <c r="Q288" s="118"/>
      <c r="R288" s="118"/>
      <c r="S288" s="118"/>
      <c r="T288" s="118"/>
      <c r="U288" s="118"/>
      <c r="V288" s="118"/>
      <c r="W288" s="118"/>
      <c r="X288" s="118"/>
      <c r="Y288" s="118"/>
      <c r="Z288" s="118"/>
      <c r="AA288" s="118"/>
      <c r="AB288" s="118"/>
      <c r="AC288" s="118"/>
      <c r="AD288" s="118"/>
      <c r="AE288" s="118"/>
      <c r="AF288" s="118"/>
      <c r="AG288" s="118"/>
      <c r="AH288" s="118"/>
      <c r="AI288" s="118"/>
    </row>
    <row r="289" ht="23.25" customHeight="1">
      <c r="A289" s="161"/>
      <c r="B289" s="294" t="s">
        <v>439</v>
      </c>
      <c r="C289" s="359" t="s">
        <v>440</v>
      </c>
      <c r="D289" s="189" t="s">
        <v>434</v>
      </c>
      <c r="E289" s="190" t="s">
        <v>43</v>
      </c>
      <c r="F289" s="285" t="s">
        <v>91</v>
      </c>
      <c r="G289" s="329">
        <f>H289/1.2</f>
        <v>19445</v>
      </c>
      <c r="H289" s="193">
        <v>23334.0</v>
      </c>
      <c r="I289" s="194">
        <f>H289*(1-$I$5)</f>
        <v>22167.3</v>
      </c>
      <c r="J289" s="147">
        <f>H289/1.2</f>
        <v>19445</v>
      </c>
      <c r="K289" s="118"/>
      <c r="L289" s="118"/>
      <c r="M289" s="118"/>
      <c r="N289" s="118"/>
      <c r="O289" s="118"/>
      <c r="P289" s="118"/>
      <c r="Q289" s="118"/>
      <c r="R289" s="118"/>
      <c r="S289" s="118"/>
      <c r="T289" s="118"/>
      <c r="U289" s="118"/>
      <c r="V289" s="118"/>
      <c r="W289" s="118"/>
      <c r="X289" s="118"/>
      <c r="Y289" s="118"/>
      <c r="Z289" s="118"/>
      <c r="AA289" s="118"/>
      <c r="AB289" s="118"/>
      <c r="AC289" s="118"/>
      <c r="AD289" s="118"/>
      <c r="AE289" s="118"/>
      <c r="AF289" s="118"/>
      <c r="AG289" s="118"/>
      <c r="AH289" s="118"/>
      <c r="AI289" s="118"/>
    </row>
    <row r="290" ht="23.25" customHeight="1">
      <c r="A290" s="148"/>
      <c r="B290" s="296"/>
      <c r="C290" s="362" t="s">
        <v>441</v>
      </c>
      <c r="D290" s="195"/>
      <c r="E290" s="196"/>
      <c r="F290" s="347"/>
      <c r="G290" s="340"/>
      <c r="H290" s="199"/>
      <c r="I290" s="200"/>
      <c r="J290" s="147"/>
      <c r="K290" s="118"/>
      <c r="L290" s="118"/>
      <c r="M290" s="118"/>
      <c r="N290" s="118"/>
      <c r="O290" s="118"/>
      <c r="P290" s="118"/>
      <c r="Q290" s="118"/>
      <c r="R290" s="118"/>
      <c r="S290" s="118"/>
      <c r="T290" s="118"/>
      <c r="U290" s="118"/>
      <c r="V290" s="118"/>
      <c r="W290" s="118"/>
      <c r="X290" s="118"/>
      <c r="Y290" s="118"/>
      <c r="Z290" s="118"/>
      <c r="AA290" s="118"/>
      <c r="AB290" s="118"/>
      <c r="AC290" s="118"/>
      <c r="AD290" s="118"/>
      <c r="AE290" s="118"/>
      <c r="AF290" s="118"/>
      <c r="AG290" s="118"/>
      <c r="AH290" s="118"/>
      <c r="AI290" s="118"/>
    </row>
    <row r="291" ht="12.75" customHeight="1">
      <c r="A291" s="237" t="s">
        <v>442</v>
      </c>
      <c r="B291" s="56"/>
      <c r="C291" s="56"/>
      <c r="D291" s="56"/>
      <c r="E291" s="56"/>
      <c r="F291" s="56"/>
      <c r="G291" s="56"/>
      <c r="H291" s="56"/>
      <c r="I291" s="56"/>
      <c r="J291" s="238"/>
      <c r="K291" s="118"/>
      <c r="L291" s="118"/>
      <c r="M291" s="118"/>
      <c r="N291" s="118"/>
      <c r="O291" s="118"/>
      <c r="P291" s="118"/>
      <c r="Q291" s="118"/>
      <c r="R291" s="118"/>
      <c r="S291" s="118"/>
      <c r="T291" s="118"/>
      <c r="U291" s="118"/>
      <c r="V291" s="118"/>
      <c r="W291" s="118"/>
      <c r="X291" s="118"/>
      <c r="Y291" s="118"/>
      <c r="Z291" s="118"/>
      <c r="AA291" s="118"/>
      <c r="AB291" s="118"/>
      <c r="AC291" s="118"/>
      <c r="AD291" s="118"/>
      <c r="AE291" s="118"/>
      <c r="AF291" s="118"/>
      <c r="AG291" s="118"/>
      <c r="AH291" s="118"/>
      <c r="AI291" s="118"/>
    </row>
    <row r="292" ht="15.0" customHeight="1">
      <c r="A292" s="239" t="s">
        <v>443</v>
      </c>
      <c r="B292" s="240"/>
      <c r="C292" s="240"/>
      <c r="D292" s="240"/>
      <c r="E292" s="240"/>
      <c r="F292" s="240"/>
      <c r="G292" s="240"/>
      <c r="H292" s="240"/>
      <c r="I292" s="240"/>
      <c r="J292" s="238"/>
      <c r="K292" s="118"/>
      <c r="L292" s="118"/>
      <c r="M292" s="97"/>
      <c r="N292" s="98"/>
      <c r="O292" s="98"/>
      <c r="P292" s="98"/>
      <c r="Q292" s="98"/>
      <c r="R292" s="98"/>
      <c r="S292" s="98"/>
      <c r="T292" s="98"/>
      <c r="U292" s="98"/>
      <c r="V292" s="98"/>
      <c r="W292" s="98"/>
      <c r="X292" s="98"/>
      <c r="Y292" s="98"/>
      <c r="Z292" s="98"/>
      <c r="AA292" s="98"/>
      <c r="AB292" s="98"/>
      <c r="AC292" s="98"/>
      <c r="AD292" s="98"/>
      <c r="AE292" s="98"/>
      <c r="AF292" s="98"/>
      <c r="AG292" s="98"/>
      <c r="AH292" s="98"/>
      <c r="AI292" s="98"/>
    </row>
    <row r="293" ht="24.75" customHeight="1">
      <c r="A293" s="202" t="s">
        <v>76</v>
      </c>
      <c r="B293" s="202" t="s">
        <v>139</v>
      </c>
      <c r="C293" s="202" t="s">
        <v>78</v>
      </c>
      <c r="D293" s="204" t="s">
        <v>140</v>
      </c>
      <c r="E293" s="204" t="s">
        <v>80</v>
      </c>
      <c r="F293" s="204"/>
      <c r="G293" s="204"/>
      <c r="H293" s="202" t="s">
        <v>141</v>
      </c>
      <c r="I293" s="304" t="s">
        <v>142</v>
      </c>
      <c r="J293" s="305"/>
      <c r="K293" s="118"/>
      <c r="L293" s="118"/>
      <c r="M293" s="118"/>
      <c r="N293" s="118"/>
      <c r="O293" s="118"/>
      <c r="P293" s="118"/>
      <c r="Q293" s="118"/>
      <c r="R293" s="118"/>
      <c r="S293" s="118"/>
      <c r="T293" s="118"/>
      <c r="U293" s="118"/>
      <c r="V293" s="118"/>
      <c r="W293" s="118"/>
      <c r="X293" s="118"/>
      <c r="Y293" s="118"/>
      <c r="Z293" s="118"/>
      <c r="AA293" s="118"/>
      <c r="AB293" s="118"/>
      <c r="AC293" s="118"/>
      <c r="AD293" s="118"/>
      <c r="AE293" s="118"/>
      <c r="AF293" s="118"/>
      <c r="AG293" s="118"/>
      <c r="AH293" s="118"/>
      <c r="AI293" s="118"/>
    </row>
    <row r="294" ht="19.5" customHeight="1">
      <c r="A294" s="363" t="s">
        <v>444</v>
      </c>
      <c r="B294" s="240"/>
      <c r="C294" s="240"/>
      <c r="D294" s="240"/>
      <c r="E294" s="240"/>
      <c r="F294" s="240"/>
      <c r="G294" s="240"/>
      <c r="H294" s="240"/>
      <c r="I294" s="240"/>
      <c r="J294" s="238"/>
      <c r="K294" s="118"/>
      <c r="L294" s="118"/>
      <c r="M294" s="118"/>
      <c r="N294" s="118"/>
      <c r="O294" s="118"/>
      <c r="P294" s="118"/>
      <c r="Q294" s="118"/>
      <c r="R294" s="118"/>
      <c r="S294" s="118"/>
      <c r="T294" s="118"/>
      <c r="U294" s="118"/>
      <c r="V294" s="118"/>
      <c r="W294" s="118"/>
      <c r="X294" s="118"/>
      <c r="Y294" s="118"/>
      <c r="Z294" s="118"/>
      <c r="AA294" s="118"/>
      <c r="AB294" s="118"/>
      <c r="AC294" s="118"/>
      <c r="AD294" s="118"/>
      <c r="AE294" s="118"/>
      <c r="AF294" s="118"/>
      <c r="AG294" s="118"/>
      <c r="AH294" s="118"/>
      <c r="AI294" s="118"/>
    </row>
    <row r="295" ht="21.75" customHeight="1">
      <c r="A295" s="364"/>
      <c r="B295" s="120" t="s">
        <v>445</v>
      </c>
      <c r="C295" s="121" t="s">
        <v>446</v>
      </c>
      <c r="D295" s="189" t="s">
        <v>90</v>
      </c>
      <c r="E295" s="190" t="s">
        <v>43</v>
      </c>
      <c r="F295" s="346" t="s">
        <v>91</v>
      </c>
      <c r="G295" s="329">
        <f>H295/1.2</f>
        <v>655</v>
      </c>
      <c r="H295" s="193">
        <v>786.0</v>
      </c>
      <c r="I295" s="194">
        <f>H295*(1-$I$5)</f>
        <v>746.7</v>
      </c>
      <c r="J295" s="128">
        <f>H295/1.2</f>
        <v>655</v>
      </c>
      <c r="K295" s="261"/>
      <c r="L295" s="118"/>
      <c r="M295" s="118"/>
      <c r="N295" s="118"/>
      <c r="O295" s="118"/>
      <c r="P295" s="118"/>
      <c r="Q295" s="118"/>
      <c r="R295" s="118"/>
      <c r="S295" s="118"/>
      <c r="T295" s="118"/>
      <c r="U295" s="118"/>
      <c r="V295" s="118"/>
      <c r="W295" s="118"/>
      <c r="X295" s="118"/>
      <c r="Y295" s="118"/>
      <c r="Z295" s="118"/>
      <c r="AA295" s="118"/>
      <c r="AB295" s="118"/>
      <c r="AC295" s="118"/>
      <c r="AD295" s="118"/>
      <c r="AE295" s="118"/>
      <c r="AF295" s="118"/>
      <c r="AG295" s="118"/>
      <c r="AH295" s="118"/>
      <c r="AI295" s="118"/>
    </row>
    <row r="296" ht="24.0" customHeight="1">
      <c r="A296" s="139"/>
      <c r="B296" s="149"/>
      <c r="C296" s="150" t="s">
        <v>447</v>
      </c>
      <c r="D296" s="195"/>
      <c r="E296" s="196"/>
      <c r="F296" s="347"/>
      <c r="G296" s="340"/>
      <c r="H296" s="199"/>
      <c r="I296" s="200"/>
      <c r="J296" s="128"/>
      <c r="K296" s="261"/>
      <c r="L296" s="118"/>
      <c r="M296" s="118"/>
      <c r="N296" s="118"/>
      <c r="O296" s="118"/>
      <c r="P296" s="118"/>
      <c r="Q296" s="118"/>
      <c r="R296" s="118"/>
      <c r="S296" s="118"/>
      <c r="T296" s="118"/>
      <c r="U296" s="118"/>
      <c r="V296" s="118"/>
      <c r="W296" s="118"/>
      <c r="X296" s="118"/>
      <c r="Y296" s="118"/>
      <c r="Z296" s="118"/>
      <c r="AA296" s="118"/>
      <c r="AB296" s="118"/>
      <c r="AC296" s="118"/>
      <c r="AD296" s="118"/>
      <c r="AE296" s="118"/>
      <c r="AF296" s="118"/>
      <c r="AG296" s="118"/>
      <c r="AH296" s="118"/>
      <c r="AI296" s="118"/>
    </row>
    <row r="297" ht="21.75" customHeight="1">
      <c r="A297" s="139"/>
      <c r="B297" s="120" t="s">
        <v>448</v>
      </c>
      <c r="C297" s="121" t="s">
        <v>449</v>
      </c>
      <c r="D297" s="189" t="s">
        <v>90</v>
      </c>
      <c r="E297" s="190" t="s">
        <v>43</v>
      </c>
      <c r="F297" s="346" t="s">
        <v>91</v>
      </c>
      <c r="G297" s="329">
        <f>H297/1.2</f>
        <v>920</v>
      </c>
      <c r="H297" s="193">
        <v>1104.0</v>
      </c>
      <c r="I297" s="194">
        <f>H297*(1-$I$5)</f>
        <v>1048.8</v>
      </c>
      <c r="J297" s="128">
        <f>H297/1.2</f>
        <v>920</v>
      </c>
      <c r="K297" s="261"/>
      <c r="L297" s="118"/>
      <c r="M297" s="118"/>
      <c r="N297" s="118"/>
      <c r="O297" s="118"/>
      <c r="P297" s="118"/>
      <c r="Q297" s="118"/>
      <c r="R297" s="118"/>
      <c r="S297" s="118"/>
      <c r="T297" s="118"/>
      <c r="U297" s="118"/>
      <c r="V297" s="118"/>
      <c r="W297" s="118"/>
      <c r="X297" s="118"/>
      <c r="Y297" s="118"/>
      <c r="Z297" s="118"/>
      <c r="AA297" s="118"/>
      <c r="AB297" s="118"/>
      <c r="AC297" s="118"/>
      <c r="AD297" s="118"/>
      <c r="AE297" s="118"/>
      <c r="AF297" s="118"/>
      <c r="AG297" s="118"/>
      <c r="AH297" s="118"/>
      <c r="AI297" s="118"/>
    </row>
    <row r="298" ht="24.0" customHeight="1">
      <c r="A298" s="139"/>
      <c r="B298" s="149"/>
      <c r="C298" s="150" t="s">
        <v>450</v>
      </c>
      <c r="D298" s="195"/>
      <c r="E298" s="196"/>
      <c r="F298" s="347"/>
      <c r="G298" s="340"/>
      <c r="H298" s="199"/>
      <c r="I298" s="200"/>
      <c r="J298" s="128"/>
      <c r="K298" s="261"/>
      <c r="L298" s="118"/>
      <c r="M298" s="118"/>
      <c r="N298" s="118"/>
      <c r="O298" s="118"/>
      <c r="P298" s="118"/>
      <c r="Q298" s="118"/>
      <c r="R298" s="118"/>
      <c r="S298" s="118"/>
      <c r="T298" s="118"/>
      <c r="U298" s="118"/>
      <c r="V298" s="118"/>
      <c r="W298" s="118"/>
      <c r="X298" s="118"/>
      <c r="Y298" s="118"/>
      <c r="Z298" s="118"/>
      <c r="AA298" s="118"/>
      <c r="AB298" s="118"/>
      <c r="AC298" s="118"/>
      <c r="AD298" s="118"/>
      <c r="AE298" s="118"/>
      <c r="AF298" s="118"/>
      <c r="AG298" s="118"/>
      <c r="AH298" s="118"/>
      <c r="AI298" s="118"/>
    </row>
    <row r="299" ht="21.75" customHeight="1">
      <c r="A299" s="139"/>
      <c r="B299" s="120" t="s">
        <v>451</v>
      </c>
      <c r="C299" s="121" t="s">
        <v>452</v>
      </c>
      <c r="D299" s="189" t="s">
        <v>90</v>
      </c>
      <c r="E299" s="190" t="s">
        <v>43</v>
      </c>
      <c r="F299" s="346" t="s">
        <v>91</v>
      </c>
      <c r="G299" s="329">
        <f>H299/1.2</f>
        <v>1185</v>
      </c>
      <c r="H299" s="193">
        <v>1422.0</v>
      </c>
      <c r="I299" s="194">
        <f>H299*(1-$I$5)</f>
        <v>1350.9</v>
      </c>
      <c r="J299" s="128">
        <f>H299/1.2</f>
        <v>1185</v>
      </c>
      <c r="K299" s="261"/>
      <c r="L299" s="118"/>
      <c r="M299" s="118"/>
      <c r="N299" s="118"/>
      <c r="O299" s="118"/>
      <c r="P299" s="118"/>
      <c r="Q299" s="118"/>
      <c r="R299" s="118"/>
      <c r="S299" s="118"/>
      <c r="T299" s="118"/>
      <c r="U299" s="118"/>
      <c r="V299" s="118"/>
      <c r="W299" s="118"/>
      <c r="X299" s="118"/>
      <c r="Y299" s="118"/>
      <c r="Z299" s="118"/>
      <c r="AA299" s="118"/>
      <c r="AB299" s="118"/>
      <c r="AC299" s="118"/>
      <c r="AD299" s="118"/>
      <c r="AE299" s="118"/>
      <c r="AF299" s="118"/>
      <c r="AG299" s="118"/>
      <c r="AH299" s="118"/>
      <c r="AI299" s="118"/>
    </row>
    <row r="300" ht="24.0" customHeight="1">
      <c r="A300" s="139"/>
      <c r="B300" s="149"/>
      <c r="C300" s="150" t="s">
        <v>453</v>
      </c>
      <c r="D300" s="195"/>
      <c r="E300" s="196"/>
      <c r="F300" s="347"/>
      <c r="G300" s="340"/>
      <c r="H300" s="199"/>
      <c r="I300" s="200"/>
      <c r="J300" s="128"/>
      <c r="K300" s="261"/>
      <c r="L300" s="118"/>
      <c r="M300" s="118"/>
      <c r="N300" s="118"/>
      <c r="O300" s="118"/>
      <c r="P300" s="118"/>
      <c r="Q300" s="118"/>
      <c r="R300" s="118"/>
      <c r="S300" s="118"/>
      <c r="T300" s="118"/>
      <c r="U300" s="118"/>
      <c r="V300" s="118"/>
      <c r="W300" s="118"/>
      <c r="X300" s="118"/>
      <c r="Y300" s="118"/>
      <c r="Z300" s="118"/>
      <c r="AA300" s="118"/>
      <c r="AB300" s="118"/>
      <c r="AC300" s="118"/>
      <c r="AD300" s="118"/>
      <c r="AE300" s="118"/>
      <c r="AF300" s="118"/>
      <c r="AG300" s="118"/>
      <c r="AH300" s="118"/>
      <c r="AI300" s="118"/>
    </row>
    <row r="301" ht="21.75" customHeight="1">
      <c r="A301" s="139"/>
      <c r="B301" s="131" t="s">
        <v>454</v>
      </c>
      <c r="C301" s="132" t="s">
        <v>455</v>
      </c>
      <c r="D301" s="243" t="s">
        <v>90</v>
      </c>
      <c r="E301" s="244" t="s">
        <v>43</v>
      </c>
      <c r="F301" s="285" t="s">
        <v>91</v>
      </c>
      <c r="G301" s="329">
        <f>H301/1.2</f>
        <v>1720</v>
      </c>
      <c r="H301" s="246">
        <v>2064.0</v>
      </c>
      <c r="I301" s="247">
        <f>H301*(1-$I$5)</f>
        <v>1960.8</v>
      </c>
      <c r="J301" s="128">
        <f>H301/1.2</f>
        <v>1720</v>
      </c>
      <c r="K301" s="261"/>
      <c r="L301" s="118"/>
      <c r="M301" s="118"/>
      <c r="N301" s="118"/>
      <c r="O301" s="118"/>
      <c r="P301" s="118"/>
      <c r="Q301" s="118"/>
      <c r="R301" s="118"/>
      <c r="S301" s="118"/>
      <c r="T301" s="118"/>
      <c r="U301" s="118"/>
      <c r="V301" s="118"/>
      <c r="W301" s="118"/>
      <c r="X301" s="118"/>
      <c r="Y301" s="118"/>
      <c r="Z301" s="118"/>
      <c r="AA301" s="118"/>
      <c r="AB301" s="118"/>
      <c r="AC301" s="118"/>
      <c r="AD301" s="118"/>
      <c r="AE301" s="118"/>
      <c r="AF301" s="118"/>
      <c r="AG301" s="118"/>
      <c r="AH301" s="118"/>
      <c r="AI301" s="118"/>
    </row>
    <row r="302" ht="24.0" customHeight="1">
      <c r="A302" s="148"/>
      <c r="B302" s="149"/>
      <c r="C302" s="150" t="s">
        <v>456</v>
      </c>
      <c r="D302" s="195"/>
      <c r="E302" s="196"/>
      <c r="F302" s="347"/>
      <c r="G302" s="340"/>
      <c r="H302" s="199"/>
      <c r="I302" s="200"/>
      <c r="J302" s="128"/>
      <c r="K302" s="261"/>
      <c r="L302" s="118"/>
      <c r="M302" s="118"/>
      <c r="N302" s="118"/>
      <c r="O302" s="118"/>
      <c r="P302" s="118"/>
      <c r="Q302" s="118"/>
      <c r="R302" s="118"/>
      <c r="S302" s="118"/>
      <c r="T302" s="118"/>
      <c r="U302" s="118"/>
      <c r="V302" s="118"/>
      <c r="W302" s="118"/>
      <c r="X302" s="118"/>
      <c r="Y302" s="118"/>
      <c r="Z302" s="118"/>
      <c r="AA302" s="118"/>
      <c r="AB302" s="118"/>
      <c r="AC302" s="118"/>
      <c r="AD302" s="118"/>
      <c r="AE302" s="118"/>
      <c r="AF302" s="118"/>
      <c r="AG302" s="118"/>
      <c r="AH302" s="118"/>
      <c r="AI302" s="118"/>
    </row>
    <row r="303" ht="18.0" customHeight="1">
      <c r="A303" s="365"/>
      <c r="B303" s="120" t="s">
        <v>457</v>
      </c>
      <c r="C303" s="174" t="s">
        <v>458</v>
      </c>
      <c r="D303" s="189" t="s">
        <v>90</v>
      </c>
      <c r="E303" s="190" t="s">
        <v>43</v>
      </c>
      <c r="F303" s="346" t="s">
        <v>91</v>
      </c>
      <c r="G303" s="329">
        <f>H303/1.2</f>
        <v>208.25</v>
      </c>
      <c r="H303" s="193">
        <v>249.9</v>
      </c>
      <c r="I303" s="194">
        <f>H303*(1-$I$5)</f>
        <v>237.405</v>
      </c>
      <c r="J303" s="128">
        <f>H303/1.2</f>
        <v>208.25</v>
      </c>
      <c r="K303" s="118"/>
      <c r="L303" s="118"/>
      <c r="M303" s="118"/>
      <c r="N303" s="118"/>
      <c r="O303" s="118"/>
      <c r="P303" s="118"/>
      <c r="Q303" s="118"/>
      <c r="R303" s="118"/>
      <c r="S303" s="118"/>
      <c r="T303" s="118"/>
      <c r="U303" s="118"/>
      <c r="V303" s="118"/>
      <c r="W303" s="118"/>
      <c r="X303" s="118"/>
      <c r="Y303" s="118"/>
      <c r="Z303" s="118"/>
      <c r="AA303" s="118"/>
      <c r="AB303" s="118"/>
      <c r="AC303" s="118"/>
      <c r="AD303" s="118"/>
      <c r="AE303" s="118"/>
      <c r="AF303" s="118"/>
      <c r="AG303" s="118"/>
      <c r="AH303" s="118"/>
      <c r="AI303" s="118"/>
    </row>
    <row r="304" ht="18.0" customHeight="1">
      <c r="A304" s="139"/>
      <c r="B304" s="149"/>
      <c r="C304" s="150" t="s">
        <v>459</v>
      </c>
      <c r="D304" s="195"/>
      <c r="E304" s="196"/>
      <c r="F304" s="347"/>
      <c r="G304" s="340"/>
      <c r="H304" s="199"/>
      <c r="I304" s="200"/>
      <c r="J304" s="128"/>
      <c r="K304" s="118"/>
      <c r="L304" s="118"/>
      <c r="M304" s="118"/>
      <c r="N304" s="118"/>
      <c r="O304" s="118"/>
      <c r="P304" s="118"/>
      <c r="Q304" s="118"/>
      <c r="R304" s="118"/>
      <c r="S304" s="118"/>
      <c r="T304" s="118"/>
      <c r="U304" s="118"/>
      <c r="V304" s="118"/>
      <c r="W304" s="118"/>
      <c r="X304" s="118"/>
      <c r="Y304" s="118"/>
      <c r="Z304" s="118"/>
      <c r="AA304" s="118"/>
      <c r="AB304" s="118"/>
      <c r="AC304" s="118"/>
      <c r="AD304" s="118"/>
      <c r="AE304" s="118"/>
      <c r="AF304" s="118"/>
      <c r="AG304" s="118"/>
      <c r="AH304" s="118"/>
      <c r="AI304" s="118"/>
    </row>
    <row r="305" ht="18.0" customHeight="1">
      <c r="A305" s="139"/>
      <c r="B305" s="120" t="s">
        <v>460</v>
      </c>
      <c r="C305" s="174" t="s">
        <v>461</v>
      </c>
      <c r="D305" s="189" t="s">
        <v>92</v>
      </c>
      <c r="E305" s="190" t="s">
        <v>43</v>
      </c>
      <c r="F305" s="346" t="s">
        <v>91</v>
      </c>
      <c r="G305" s="329">
        <f>H305/1.2</f>
        <v>58</v>
      </c>
      <c r="H305" s="193">
        <v>69.6</v>
      </c>
      <c r="I305" s="194">
        <f>H305*(1-$I$5)</f>
        <v>66.12</v>
      </c>
      <c r="J305" s="128">
        <f>H305/1.2</f>
        <v>58</v>
      </c>
      <c r="K305" s="118"/>
      <c r="L305" s="118"/>
      <c r="M305" s="118"/>
      <c r="N305" s="118"/>
      <c r="O305" s="118"/>
      <c r="P305" s="118"/>
      <c r="Q305" s="118"/>
      <c r="R305" s="118"/>
      <c r="S305" s="118"/>
      <c r="T305" s="118"/>
      <c r="U305" s="118"/>
      <c r="V305" s="118"/>
      <c r="W305" s="118"/>
      <c r="X305" s="118"/>
      <c r="Y305" s="118"/>
      <c r="Z305" s="118"/>
      <c r="AA305" s="118"/>
      <c r="AB305" s="118"/>
      <c r="AC305" s="118"/>
      <c r="AD305" s="118"/>
      <c r="AE305" s="118"/>
      <c r="AF305" s="118"/>
      <c r="AG305" s="118"/>
      <c r="AH305" s="118"/>
      <c r="AI305" s="118"/>
    </row>
    <row r="306" ht="18.0" customHeight="1">
      <c r="A306" s="139"/>
      <c r="B306" s="149"/>
      <c r="C306" s="150" t="s">
        <v>462</v>
      </c>
      <c r="D306" s="195"/>
      <c r="E306" s="196"/>
      <c r="F306" s="347"/>
      <c r="G306" s="340"/>
      <c r="H306" s="199"/>
      <c r="I306" s="200"/>
      <c r="J306" s="128"/>
      <c r="K306" s="118"/>
      <c r="L306" s="118"/>
      <c r="M306" s="118"/>
      <c r="N306" s="118"/>
      <c r="O306" s="118"/>
      <c r="P306" s="118"/>
      <c r="Q306" s="118"/>
      <c r="R306" s="118"/>
      <c r="S306" s="118"/>
      <c r="T306" s="118"/>
      <c r="U306" s="118"/>
      <c r="V306" s="118"/>
      <c r="W306" s="118"/>
      <c r="X306" s="118"/>
      <c r="Y306" s="118"/>
      <c r="Z306" s="118"/>
      <c r="AA306" s="118"/>
      <c r="AB306" s="118"/>
      <c r="AC306" s="118"/>
      <c r="AD306" s="118"/>
      <c r="AE306" s="118"/>
      <c r="AF306" s="118"/>
      <c r="AG306" s="118"/>
      <c r="AH306" s="118"/>
      <c r="AI306" s="118"/>
    </row>
    <row r="307" ht="18.0" customHeight="1">
      <c r="A307" s="139"/>
      <c r="B307" s="120" t="s">
        <v>463</v>
      </c>
      <c r="C307" s="174" t="s">
        <v>464</v>
      </c>
      <c r="D307" s="189" t="s">
        <v>90</v>
      </c>
      <c r="E307" s="190" t="s">
        <v>43</v>
      </c>
      <c r="F307" s="346" t="s">
        <v>91</v>
      </c>
      <c r="G307" s="329">
        <f>H307/1.2</f>
        <v>52.1</v>
      </c>
      <c r="H307" s="193">
        <v>62.52</v>
      </c>
      <c r="I307" s="194">
        <f>H307*(1-$I$5)</f>
        <v>59.394</v>
      </c>
      <c r="J307" s="128">
        <f>H307/1.2</f>
        <v>52.1</v>
      </c>
      <c r="K307" s="118"/>
      <c r="L307" s="118"/>
      <c r="M307" s="118"/>
      <c r="N307" s="118"/>
      <c r="O307" s="118"/>
      <c r="P307" s="118"/>
      <c r="Q307" s="118"/>
      <c r="R307" s="118"/>
      <c r="S307" s="118"/>
      <c r="T307" s="118"/>
      <c r="U307" s="118"/>
      <c r="V307" s="118"/>
      <c r="W307" s="118"/>
      <c r="X307" s="118"/>
      <c r="Y307" s="118"/>
      <c r="Z307" s="118"/>
      <c r="AA307" s="118"/>
      <c r="AB307" s="118"/>
      <c r="AC307" s="118"/>
      <c r="AD307" s="118"/>
      <c r="AE307" s="118"/>
      <c r="AF307" s="118"/>
      <c r="AG307" s="118"/>
      <c r="AH307" s="118"/>
      <c r="AI307" s="118"/>
    </row>
    <row r="308" ht="18.0" customHeight="1">
      <c r="A308" s="139"/>
      <c r="B308" s="149"/>
      <c r="C308" s="150" t="s">
        <v>462</v>
      </c>
      <c r="D308" s="195"/>
      <c r="E308" s="196"/>
      <c r="F308" s="347"/>
      <c r="G308" s="340"/>
      <c r="H308" s="199"/>
      <c r="I308" s="200"/>
      <c r="J308" s="128"/>
      <c r="K308" s="118"/>
      <c r="L308" s="118"/>
      <c r="M308" s="118"/>
      <c r="N308" s="118"/>
      <c r="O308" s="118"/>
      <c r="P308" s="118"/>
      <c r="Q308" s="118"/>
      <c r="R308" s="118"/>
      <c r="S308" s="118"/>
      <c r="T308" s="118"/>
      <c r="U308" s="118"/>
      <c r="V308" s="118"/>
      <c r="W308" s="118"/>
      <c r="X308" s="118"/>
      <c r="Y308" s="118"/>
      <c r="Z308" s="118"/>
      <c r="AA308" s="118"/>
      <c r="AB308" s="118"/>
      <c r="AC308" s="118"/>
      <c r="AD308" s="118"/>
      <c r="AE308" s="118"/>
      <c r="AF308" s="118"/>
      <c r="AG308" s="118"/>
      <c r="AH308" s="118"/>
      <c r="AI308" s="118"/>
    </row>
    <row r="309" ht="18.0" customHeight="1">
      <c r="A309" s="139"/>
      <c r="B309" s="120" t="s">
        <v>465</v>
      </c>
      <c r="C309" s="174" t="s">
        <v>466</v>
      </c>
      <c r="D309" s="189" t="s">
        <v>90</v>
      </c>
      <c r="E309" s="190" t="s">
        <v>43</v>
      </c>
      <c r="F309" s="346" t="s">
        <v>91</v>
      </c>
      <c r="G309" s="329">
        <f>H309/1.2</f>
        <v>33.25</v>
      </c>
      <c r="H309" s="193">
        <v>39.9</v>
      </c>
      <c r="I309" s="194">
        <f>H309*(1-$I$5)</f>
        <v>37.905</v>
      </c>
      <c r="J309" s="128">
        <f>H309/1.2</f>
        <v>33.25</v>
      </c>
      <c r="K309" s="118"/>
      <c r="L309" s="118"/>
      <c r="M309" s="118"/>
      <c r="N309" s="118"/>
      <c r="O309" s="118"/>
      <c r="P309" s="118"/>
      <c r="Q309" s="118"/>
      <c r="R309" s="118"/>
      <c r="S309" s="118"/>
      <c r="T309" s="118"/>
      <c r="U309" s="118"/>
      <c r="V309" s="118"/>
      <c r="W309" s="118"/>
      <c r="X309" s="118"/>
      <c r="Y309" s="118"/>
      <c r="Z309" s="118"/>
      <c r="AA309" s="118"/>
      <c r="AB309" s="118"/>
      <c r="AC309" s="118"/>
      <c r="AD309" s="118"/>
      <c r="AE309" s="118"/>
      <c r="AF309" s="118"/>
      <c r="AG309" s="118"/>
      <c r="AH309" s="118"/>
      <c r="AI309" s="118"/>
    </row>
    <row r="310" ht="18.0" customHeight="1">
      <c r="A310" s="139"/>
      <c r="B310" s="149"/>
      <c r="C310" s="150" t="s">
        <v>467</v>
      </c>
      <c r="D310" s="195"/>
      <c r="E310" s="196"/>
      <c r="F310" s="347"/>
      <c r="G310" s="340"/>
      <c r="H310" s="199"/>
      <c r="I310" s="200"/>
      <c r="J310" s="128"/>
      <c r="K310" s="118"/>
      <c r="L310" s="118"/>
      <c r="M310" s="118"/>
      <c r="N310" s="118"/>
      <c r="O310" s="118"/>
      <c r="P310" s="118"/>
      <c r="Q310" s="118"/>
      <c r="R310" s="118"/>
      <c r="S310" s="118"/>
      <c r="T310" s="118"/>
      <c r="U310" s="118"/>
      <c r="V310" s="118"/>
      <c r="W310" s="118"/>
      <c r="X310" s="118"/>
      <c r="Y310" s="118"/>
      <c r="Z310" s="118"/>
      <c r="AA310" s="118"/>
      <c r="AB310" s="118"/>
      <c r="AC310" s="118"/>
      <c r="AD310" s="118"/>
      <c r="AE310" s="118"/>
      <c r="AF310" s="118"/>
      <c r="AG310" s="118"/>
      <c r="AH310" s="118"/>
      <c r="AI310" s="118"/>
    </row>
    <row r="311" ht="18.0" customHeight="1">
      <c r="A311" s="139"/>
      <c r="B311" s="131" t="s">
        <v>468</v>
      </c>
      <c r="C311" s="209" t="s">
        <v>469</v>
      </c>
      <c r="D311" s="243" t="s">
        <v>90</v>
      </c>
      <c r="E311" s="244" t="s">
        <v>43</v>
      </c>
      <c r="F311" s="285" t="s">
        <v>91</v>
      </c>
      <c r="G311" s="329">
        <f>H311/1.2</f>
        <v>28</v>
      </c>
      <c r="H311" s="246">
        <v>33.6</v>
      </c>
      <c r="I311" s="247">
        <f>H311*(1-$I$5)</f>
        <v>31.92</v>
      </c>
      <c r="J311" s="128">
        <f>H311/1.2</f>
        <v>28</v>
      </c>
      <c r="K311" s="118"/>
      <c r="L311" s="118"/>
      <c r="M311" s="118"/>
      <c r="N311" s="118"/>
      <c r="O311" s="118"/>
      <c r="P311" s="118"/>
      <c r="Q311" s="118"/>
      <c r="R311" s="118"/>
      <c r="S311" s="118"/>
      <c r="T311" s="118"/>
      <c r="U311" s="118"/>
      <c r="V311" s="118"/>
      <c r="W311" s="118"/>
      <c r="X311" s="118"/>
      <c r="Y311" s="118"/>
      <c r="Z311" s="118"/>
      <c r="AA311" s="118"/>
      <c r="AB311" s="118"/>
      <c r="AC311" s="118"/>
      <c r="AD311" s="118"/>
      <c r="AE311" s="118"/>
      <c r="AF311" s="118"/>
      <c r="AG311" s="118"/>
      <c r="AH311" s="118"/>
      <c r="AI311" s="118"/>
    </row>
    <row r="312" ht="18.0" customHeight="1">
      <c r="A312" s="148"/>
      <c r="B312" s="149"/>
      <c r="C312" s="150" t="s">
        <v>470</v>
      </c>
      <c r="D312" s="195"/>
      <c r="E312" s="196"/>
      <c r="F312" s="347"/>
      <c r="G312" s="340"/>
      <c r="H312" s="199"/>
      <c r="I312" s="200"/>
      <c r="J312" s="128"/>
      <c r="K312" s="118"/>
      <c r="L312" s="118"/>
      <c r="M312" s="118"/>
      <c r="N312" s="118"/>
      <c r="O312" s="118"/>
      <c r="P312" s="118"/>
      <c r="Q312" s="118"/>
      <c r="R312" s="118"/>
      <c r="S312" s="118"/>
      <c r="T312" s="118"/>
      <c r="U312" s="118"/>
      <c r="V312" s="118"/>
      <c r="W312" s="118"/>
      <c r="X312" s="118"/>
      <c r="Y312" s="118"/>
      <c r="Z312" s="118"/>
      <c r="AA312" s="118"/>
      <c r="AB312" s="118"/>
      <c r="AC312" s="118"/>
      <c r="AD312" s="118"/>
      <c r="AE312" s="118"/>
      <c r="AF312" s="118"/>
      <c r="AG312" s="118"/>
      <c r="AH312" s="118"/>
      <c r="AI312" s="118"/>
    </row>
    <row r="313" ht="19.5" customHeight="1">
      <c r="A313" s="139"/>
      <c r="B313" s="120" t="s">
        <v>471</v>
      </c>
      <c r="C313" s="121" t="s">
        <v>472</v>
      </c>
      <c r="D313" s="189" t="s">
        <v>92</v>
      </c>
      <c r="E313" s="190" t="s">
        <v>43</v>
      </c>
      <c r="F313" s="346" t="s">
        <v>91</v>
      </c>
      <c r="G313" s="329">
        <f>H313/1.2</f>
        <v>715</v>
      </c>
      <c r="H313" s="193">
        <v>858.0</v>
      </c>
      <c r="I313" s="194">
        <f>H313*(1-$I$5)</f>
        <v>815.1</v>
      </c>
      <c r="J313" s="128">
        <f>H313/1.2</f>
        <v>715</v>
      </c>
      <c r="K313" s="261"/>
      <c r="L313" s="118"/>
      <c r="M313" s="118"/>
      <c r="N313" s="118"/>
      <c r="O313" s="118"/>
      <c r="P313" s="118"/>
      <c r="Q313" s="118"/>
      <c r="R313" s="118"/>
      <c r="S313" s="118"/>
      <c r="T313" s="118"/>
      <c r="U313" s="118"/>
      <c r="V313" s="118"/>
      <c r="W313" s="118"/>
      <c r="X313" s="118"/>
      <c r="Y313" s="118"/>
      <c r="Z313" s="118"/>
      <c r="AA313" s="118"/>
      <c r="AB313" s="118"/>
      <c r="AC313" s="118"/>
      <c r="AD313" s="118"/>
      <c r="AE313" s="118"/>
      <c r="AF313" s="118"/>
      <c r="AG313" s="118"/>
      <c r="AH313" s="118"/>
      <c r="AI313" s="118"/>
    </row>
    <row r="314" ht="27.0" customHeight="1">
      <c r="A314" s="139"/>
      <c r="B314" s="149"/>
      <c r="C314" s="150" t="s">
        <v>473</v>
      </c>
      <c r="D314" s="195"/>
      <c r="E314" s="196"/>
      <c r="F314" s="347"/>
      <c r="G314" s="340"/>
      <c r="H314" s="199"/>
      <c r="I314" s="200"/>
      <c r="J314" s="128"/>
      <c r="K314" s="261"/>
      <c r="L314" s="118"/>
      <c r="M314" s="118"/>
      <c r="N314" s="118"/>
      <c r="O314" s="118"/>
      <c r="P314" s="118"/>
      <c r="Q314" s="118"/>
      <c r="R314" s="118"/>
      <c r="S314" s="118"/>
      <c r="T314" s="118"/>
      <c r="U314" s="118"/>
      <c r="V314" s="118"/>
      <c r="W314" s="118"/>
      <c r="X314" s="118"/>
      <c r="Y314" s="118"/>
      <c r="Z314" s="118"/>
      <c r="AA314" s="118"/>
      <c r="AB314" s="118"/>
      <c r="AC314" s="118"/>
      <c r="AD314" s="118"/>
      <c r="AE314" s="118"/>
      <c r="AF314" s="118"/>
      <c r="AG314" s="118"/>
      <c r="AH314" s="118"/>
      <c r="AI314" s="118"/>
    </row>
    <row r="315" ht="19.5" customHeight="1">
      <c r="A315" s="139"/>
      <c r="B315" s="120" t="s">
        <v>474</v>
      </c>
      <c r="C315" s="121" t="s">
        <v>475</v>
      </c>
      <c r="D315" s="189" t="s">
        <v>92</v>
      </c>
      <c r="E315" s="190" t="s">
        <v>43</v>
      </c>
      <c r="F315" s="346" t="s">
        <v>91</v>
      </c>
      <c r="G315" s="329">
        <f>H315/1.2</f>
        <v>1025</v>
      </c>
      <c r="H315" s="193">
        <v>1230.0</v>
      </c>
      <c r="I315" s="194">
        <f>H315*(1-$I$5)</f>
        <v>1168.5</v>
      </c>
      <c r="J315" s="128">
        <f>H315/1.2</f>
        <v>1025</v>
      </c>
      <c r="K315" s="261"/>
      <c r="L315" s="118"/>
      <c r="M315" s="118"/>
      <c r="N315" s="118"/>
      <c r="O315" s="118"/>
      <c r="P315" s="118"/>
      <c r="Q315" s="118"/>
      <c r="R315" s="118"/>
      <c r="S315" s="118"/>
      <c r="T315" s="118"/>
      <c r="U315" s="118"/>
      <c r="V315" s="118"/>
      <c r="W315" s="118"/>
      <c r="X315" s="118"/>
      <c r="Y315" s="118"/>
      <c r="Z315" s="118"/>
      <c r="AA315" s="118"/>
      <c r="AB315" s="118"/>
      <c r="AC315" s="118"/>
      <c r="AD315" s="118"/>
      <c r="AE315" s="118"/>
      <c r="AF315" s="118"/>
      <c r="AG315" s="118"/>
      <c r="AH315" s="118"/>
      <c r="AI315" s="118"/>
    </row>
    <row r="316" ht="27.0" customHeight="1">
      <c r="A316" s="139"/>
      <c r="B316" s="149"/>
      <c r="C316" s="150" t="s">
        <v>476</v>
      </c>
      <c r="D316" s="195"/>
      <c r="E316" s="196"/>
      <c r="F316" s="347"/>
      <c r="G316" s="340"/>
      <c r="H316" s="199"/>
      <c r="I316" s="200"/>
      <c r="J316" s="128"/>
      <c r="K316" s="261"/>
      <c r="L316" s="118"/>
      <c r="M316" s="118"/>
      <c r="N316" s="118"/>
      <c r="O316" s="118"/>
      <c r="P316" s="118"/>
      <c r="Q316" s="118"/>
      <c r="R316" s="118"/>
      <c r="S316" s="118"/>
      <c r="T316" s="118"/>
      <c r="U316" s="118"/>
      <c r="V316" s="118"/>
      <c r="W316" s="118"/>
      <c r="X316" s="118"/>
      <c r="Y316" s="118"/>
      <c r="Z316" s="118"/>
      <c r="AA316" s="118"/>
      <c r="AB316" s="118"/>
      <c r="AC316" s="118"/>
      <c r="AD316" s="118"/>
      <c r="AE316" s="118"/>
      <c r="AF316" s="118"/>
      <c r="AG316" s="118"/>
      <c r="AH316" s="118"/>
      <c r="AI316" s="118"/>
    </row>
    <row r="317" ht="19.5" customHeight="1">
      <c r="A317" s="139"/>
      <c r="B317" s="131" t="s">
        <v>477</v>
      </c>
      <c r="C317" s="132" t="s">
        <v>478</v>
      </c>
      <c r="D317" s="243" t="s">
        <v>92</v>
      </c>
      <c r="E317" s="244" t="s">
        <v>43</v>
      </c>
      <c r="F317" s="285" t="s">
        <v>91</v>
      </c>
      <c r="G317" s="329">
        <f>H317/1.2</f>
        <v>1340</v>
      </c>
      <c r="H317" s="246">
        <v>1608.0</v>
      </c>
      <c r="I317" s="247">
        <f>H317*(1-$I$5)</f>
        <v>1527.6</v>
      </c>
      <c r="J317" s="128">
        <f>H317/1.2</f>
        <v>1340</v>
      </c>
      <c r="K317" s="261"/>
      <c r="L317" s="118"/>
      <c r="M317" s="118"/>
      <c r="N317" s="118"/>
      <c r="O317" s="118"/>
      <c r="P317" s="118"/>
      <c r="Q317" s="118"/>
      <c r="R317" s="118"/>
      <c r="S317" s="118"/>
      <c r="T317" s="118"/>
      <c r="U317" s="118"/>
      <c r="V317" s="118"/>
      <c r="W317" s="118"/>
      <c r="X317" s="118"/>
      <c r="Y317" s="118"/>
      <c r="Z317" s="118"/>
      <c r="AA317" s="118"/>
      <c r="AB317" s="118"/>
      <c r="AC317" s="118"/>
      <c r="AD317" s="118"/>
      <c r="AE317" s="118"/>
      <c r="AF317" s="118"/>
      <c r="AG317" s="118"/>
      <c r="AH317" s="118"/>
      <c r="AI317" s="118"/>
    </row>
    <row r="318" ht="27.0" customHeight="1">
      <c r="A318" s="148"/>
      <c r="B318" s="149"/>
      <c r="C318" s="150" t="s">
        <v>479</v>
      </c>
      <c r="D318" s="195"/>
      <c r="E318" s="196"/>
      <c r="F318" s="347"/>
      <c r="G318" s="340"/>
      <c r="H318" s="199"/>
      <c r="I318" s="200"/>
      <c r="J318" s="128"/>
      <c r="K318" s="261"/>
      <c r="L318" s="118"/>
      <c r="M318" s="118"/>
      <c r="N318" s="118"/>
      <c r="O318" s="118"/>
      <c r="P318" s="118"/>
      <c r="Q318" s="118"/>
      <c r="R318" s="118"/>
      <c r="S318" s="118"/>
      <c r="T318" s="118"/>
      <c r="U318" s="118"/>
      <c r="V318" s="118"/>
      <c r="W318" s="118"/>
      <c r="X318" s="118"/>
      <c r="Y318" s="118"/>
      <c r="Z318" s="118"/>
      <c r="AA318" s="118"/>
      <c r="AB318" s="118"/>
      <c r="AC318" s="118"/>
      <c r="AD318" s="118"/>
      <c r="AE318" s="118"/>
      <c r="AF318" s="118"/>
      <c r="AG318" s="118"/>
      <c r="AH318" s="118"/>
      <c r="AI318" s="118"/>
    </row>
    <row r="319" ht="16.5" customHeight="1">
      <c r="A319" s="366"/>
      <c r="B319" s="120" t="s">
        <v>480</v>
      </c>
      <c r="C319" s="121" t="s">
        <v>481</v>
      </c>
      <c r="D319" s="189" t="s">
        <v>92</v>
      </c>
      <c r="E319" s="190" t="s">
        <v>43</v>
      </c>
      <c r="F319" s="346" t="s">
        <v>91</v>
      </c>
      <c r="G319" s="329">
        <f>H319/1.2</f>
        <v>307.5</v>
      </c>
      <c r="H319" s="193">
        <v>369.0</v>
      </c>
      <c r="I319" s="194">
        <f>H319*(1-$I$5)</f>
        <v>350.55</v>
      </c>
      <c r="J319" s="128">
        <f>H319/1.2</f>
        <v>307.5</v>
      </c>
      <c r="K319" s="261"/>
      <c r="L319" s="118"/>
      <c r="M319" s="118"/>
      <c r="N319" s="118"/>
      <c r="O319" s="118"/>
      <c r="P319" s="118"/>
      <c r="Q319" s="118"/>
      <c r="R319" s="118"/>
      <c r="S319" s="118"/>
      <c r="T319" s="118"/>
      <c r="U319" s="118"/>
      <c r="V319" s="118"/>
      <c r="W319" s="118"/>
      <c r="X319" s="118"/>
      <c r="Y319" s="118"/>
      <c r="Z319" s="118"/>
      <c r="AA319" s="118"/>
      <c r="AB319" s="118"/>
      <c r="AC319" s="118"/>
      <c r="AD319" s="118"/>
      <c r="AE319" s="118"/>
      <c r="AF319" s="118"/>
      <c r="AG319" s="118"/>
      <c r="AH319" s="118"/>
      <c r="AI319" s="118"/>
    </row>
    <row r="320" ht="16.5" customHeight="1">
      <c r="A320" s="139"/>
      <c r="B320" s="149"/>
      <c r="C320" s="150" t="s">
        <v>482</v>
      </c>
      <c r="D320" s="195"/>
      <c r="E320" s="196"/>
      <c r="F320" s="347"/>
      <c r="G320" s="340"/>
      <c r="H320" s="199"/>
      <c r="I320" s="200"/>
      <c r="J320" s="128"/>
      <c r="K320" s="261"/>
      <c r="L320" s="118"/>
      <c r="M320" s="118"/>
      <c r="N320" s="118"/>
      <c r="O320" s="118"/>
      <c r="P320" s="118"/>
      <c r="Q320" s="118"/>
      <c r="R320" s="118"/>
      <c r="S320" s="118"/>
      <c r="T320" s="118"/>
      <c r="U320" s="118"/>
      <c r="V320" s="118"/>
      <c r="W320" s="118"/>
      <c r="X320" s="118"/>
      <c r="Y320" s="118"/>
      <c r="Z320" s="118"/>
      <c r="AA320" s="118"/>
      <c r="AB320" s="118"/>
      <c r="AC320" s="118"/>
      <c r="AD320" s="118"/>
      <c r="AE320" s="118"/>
      <c r="AF320" s="118"/>
      <c r="AG320" s="118"/>
      <c r="AH320" s="118"/>
      <c r="AI320" s="118"/>
    </row>
    <row r="321" ht="16.5" customHeight="1">
      <c r="A321" s="139"/>
      <c r="B321" s="120" t="s">
        <v>483</v>
      </c>
      <c r="C321" s="121" t="s">
        <v>484</v>
      </c>
      <c r="D321" s="189" t="s">
        <v>92</v>
      </c>
      <c r="E321" s="190" t="s">
        <v>43</v>
      </c>
      <c r="F321" s="346" t="s">
        <v>91</v>
      </c>
      <c r="G321" s="329">
        <f>H321/1.2</f>
        <v>35.25</v>
      </c>
      <c r="H321" s="193">
        <v>42.3</v>
      </c>
      <c r="I321" s="194">
        <f>H321*(1-$I$5)</f>
        <v>40.185</v>
      </c>
      <c r="J321" s="128">
        <f>H321/1.2</f>
        <v>35.25</v>
      </c>
      <c r="K321" s="118"/>
      <c r="L321" s="118"/>
      <c r="M321" s="118"/>
      <c r="N321" s="118"/>
      <c r="O321" s="118"/>
      <c r="P321" s="118"/>
      <c r="Q321" s="118"/>
      <c r="R321" s="118"/>
      <c r="S321" s="118"/>
      <c r="T321" s="118"/>
      <c r="U321" s="118"/>
      <c r="V321" s="118"/>
      <c r="W321" s="118"/>
      <c r="X321" s="118"/>
      <c r="Y321" s="118"/>
      <c r="Z321" s="118"/>
      <c r="AA321" s="118"/>
      <c r="AB321" s="118"/>
      <c r="AC321" s="118"/>
      <c r="AD321" s="118"/>
      <c r="AE321" s="118"/>
      <c r="AF321" s="118"/>
      <c r="AG321" s="118"/>
      <c r="AH321" s="118"/>
      <c r="AI321" s="118"/>
    </row>
    <row r="322" ht="16.5" customHeight="1">
      <c r="A322" s="148"/>
      <c r="B322" s="149"/>
      <c r="C322" s="150" t="s">
        <v>485</v>
      </c>
      <c r="D322" s="195"/>
      <c r="E322" s="196"/>
      <c r="F322" s="347"/>
      <c r="G322" s="340"/>
      <c r="H322" s="199"/>
      <c r="I322" s="200"/>
      <c r="J322" s="128"/>
      <c r="K322" s="118"/>
      <c r="L322" s="118"/>
      <c r="M322" s="118"/>
      <c r="N322" s="118"/>
      <c r="O322" s="118"/>
      <c r="P322" s="118"/>
      <c r="Q322" s="118"/>
      <c r="R322" s="118"/>
      <c r="S322" s="118"/>
      <c r="T322" s="118"/>
      <c r="U322" s="118"/>
      <c r="V322" s="118"/>
      <c r="W322" s="118"/>
      <c r="X322" s="118"/>
      <c r="Y322" s="118"/>
      <c r="Z322" s="118"/>
      <c r="AA322" s="118"/>
      <c r="AB322" s="118"/>
      <c r="AC322" s="118"/>
      <c r="AD322" s="118"/>
      <c r="AE322" s="118"/>
      <c r="AF322" s="118"/>
      <c r="AG322" s="118"/>
      <c r="AH322" s="118"/>
      <c r="AI322" s="118"/>
    </row>
    <row r="323" ht="18.0" customHeight="1">
      <c r="A323" s="139"/>
      <c r="B323" s="120" t="s">
        <v>486</v>
      </c>
      <c r="C323" s="121" t="s">
        <v>487</v>
      </c>
      <c r="D323" s="189" t="s">
        <v>102</v>
      </c>
      <c r="E323" s="190" t="s">
        <v>43</v>
      </c>
      <c r="F323" s="346" t="s">
        <v>91</v>
      </c>
      <c r="G323" s="329">
        <f>H323/1.2</f>
        <v>499</v>
      </c>
      <c r="H323" s="193">
        <v>598.8</v>
      </c>
      <c r="I323" s="194">
        <f>H323*(1-$I$5)</f>
        <v>568.86</v>
      </c>
      <c r="J323" s="128">
        <f>H323/1.2</f>
        <v>499</v>
      </c>
      <c r="K323" s="118"/>
      <c r="L323" s="118"/>
      <c r="M323" s="118"/>
      <c r="N323" s="118"/>
      <c r="O323" s="118"/>
      <c r="P323" s="118"/>
      <c r="Q323" s="118"/>
      <c r="R323" s="118"/>
      <c r="S323" s="118"/>
      <c r="T323" s="118"/>
      <c r="U323" s="118"/>
      <c r="V323" s="118"/>
      <c r="W323" s="118"/>
      <c r="X323" s="118"/>
      <c r="Y323" s="118"/>
      <c r="Z323" s="118"/>
      <c r="AA323" s="118"/>
      <c r="AB323" s="118"/>
      <c r="AC323" s="118"/>
      <c r="AD323" s="118"/>
      <c r="AE323" s="118"/>
      <c r="AF323" s="118"/>
      <c r="AG323" s="118"/>
      <c r="AH323" s="118"/>
      <c r="AI323" s="118"/>
    </row>
    <row r="324" ht="15.75" customHeight="1">
      <c r="A324" s="139"/>
      <c r="B324" s="149"/>
      <c r="C324" s="150" t="s">
        <v>488</v>
      </c>
      <c r="D324" s="195"/>
      <c r="E324" s="196"/>
      <c r="F324" s="347"/>
      <c r="G324" s="340"/>
      <c r="H324" s="199"/>
      <c r="I324" s="200"/>
      <c r="J324" s="128"/>
      <c r="K324" s="118"/>
      <c r="L324" s="118"/>
      <c r="M324" s="118"/>
      <c r="N324" s="118"/>
      <c r="O324" s="118"/>
      <c r="P324" s="118"/>
      <c r="Q324" s="118"/>
      <c r="R324" s="118"/>
      <c r="S324" s="118"/>
      <c r="T324" s="118"/>
      <c r="U324" s="118"/>
      <c r="V324" s="118"/>
      <c r="W324" s="118"/>
      <c r="X324" s="118"/>
      <c r="Y324" s="118"/>
      <c r="Z324" s="118"/>
      <c r="AA324" s="118"/>
      <c r="AB324" s="118"/>
      <c r="AC324" s="118"/>
      <c r="AD324" s="118"/>
      <c r="AE324" s="118"/>
      <c r="AF324" s="118"/>
      <c r="AG324" s="118"/>
      <c r="AH324" s="118"/>
      <c r="AI324" s="118"/>
    </row>
    <row r="325" ht="18.0" customHeight="1">
      <c r="A325" s="139"/>
      <c r="B325" s="131" t="s">
        <v>489</v>
      </c>
      <c r="C325" s="293" t="s">
        <v>490</v>
      </c>
      <c r="D325" s="243" t="s">
        <v>102</v>
      </c>
      <c r="E325" s="244" t="s">
        <v>43</v>
      </c>
      <c r="F325" s="334" t="s">
        <v>95</v>
      </c>
      <c r="G325" s="329">
        <f>H325/1.2</f>
        <v>865</v>
      </c>
      <c r="H325" s="246">
        <v>1038.0</v>
      </c>
      <c r="I325" s="247">
        <f>H325*(1-$I$5)</f>
        <v>986.1</v>
      </c>
      <c r="J325" s="128">
        <f>H325/1.2</f>
        <v>865</v>
      </c>
      <c r="K325" s="118"/>
      <c r="L325" s="118"/>
      <c r="M325" s="118"/>
      <c r="N325" s="118"/>
      <c r="O325" s="118"/>
      <c r="P325" s="118"/>
      <c r="Q325" s="118"/>
      <c r="R325" s="118"/>
      <c r="S325" s="118"/>
      <c r="T325" s="118"/>
      <c r="U325" s="118"/>
      <c r="V325" s="118"/>
      <c r="W325" s="118"/>
      <c r="X325" s="118"/>
      <c r="Y325" s="118"/>
      <c r="Z325" s="118"/>
      <c r="AA325" s="118"/>
      <c r="AB325" s="118"/>
      <c r="AC325" s="118"/>
      <c r="AD325" s="118"/>
      <c r="AE325" s="118"/>
      <c r="AF325" s="118"/>
      <c r="AG325" s="118"/>
      <c r="AH325" s="118"/>
      <c r="AI325" s="118"/>
    </row>
    <row r="326" ht="15.75" customHeight="1">
      <c r="A326" s="148"/>
      <c r="B326" s="149"/>
      <c r="C326" s="150" t="s">
        <v>488</v>
      </c>
      <c r="D326" s="195"/>
      <c r="E326" s="196"/>
      <c r="F326" s="339"/>
      <c r="G326" s="340"/>
      <c r="H326" s="199"/>
      <c r="I326" s="200"/>
      <c r="J326" s="128"/>
      <c r="K326" s="118"/>
      <c r="L326" s="367"/>
      <c r="M326" s="367"/>
      <c r="N326" s="118"/>
      <c r="O326" s="118"/>
      <c r="P326" s="118"/>
      <c r="Q326" s="118"/>
      <c r="R326" s="118"/>
      <c r="S326" s="118"/>
      <c r="T326" s="118"/>
      <c r="U326" s="118"/>
      <c r="V326" s="118"/>
      <c r="W326" s="118"/>
      <c r="X326" s="118"/>
      <c r="Y326" s="118"/>
      <c r="Z326" s="118"/>
      <c r="AA326" s="118"/>
      <c r="AB326" s="118"/>
      <c r="AC326" s="118"/>
      <c r="AD326" s="118"/>
      <c r="AE326" s="118"/>
      <c r="AF326" s="118"/>
      <c r="AG326" s="118"/>
      <c r="AH326" s="118"/>
      <c r="AI326" s="118"/>
    </row>
    <row r="327" ht="15.75" customHeight="1">
      <c r="A327" s="364"/>
      <c r="B327" s="120" t="s">
        <v>491</v>
      </c>
      <c r="C327" s="121" t="s">
        <v>492</v>
      </c>
      <c r="D327" s="368" t="s">
        <v>493</v>
      </c>
      <c r="E327" s="369" t="s">
        <v>43</v>
      </c>
      <c r="F327" s="370" t="s">
        <v>95</v>
      </c>
      <c r="G327" s="371">
        <f>H327/1.2</f>
        <v>1215</v>
      </c>
      <c r="H327" s="372">
        <v>1458.0</v>
      </c>
      <c r="I327" s="373">
        <f>H327*(1-$I$5)</f>
        <v>1385.1</v>
      </c>
      <c r="J327" s="374"/>
      <c r="K327" s="375" t="s">
        <v>397</v>
      </c>
      <c r="L327" s="367"/>
      <c r="M327" s="367"/>
      <c r="N327" s="118"/>
      <c r="O327" s="118"/>
      <c r="P327" s="118"/>
      <c r="Q327" s="118"/>
      <c r="R327" s="118"/>
      <c r="S327" s="118"/>
      <c r="T327" s="118"/>
      <c r="U327" s="118"/>
      <c r="V327" s="118"/>
      <c r="W327" s="118"/>
      <c r="X327" s="118"/>
      <c r="Y327" s="118"/>
      <c r="Z327" s="118"/>
      <c r="AA327" s="118"/>
      <c r="AB327" s="118"/>
      <c r="AC327" s="118"/>
      <c r="AD327" s="118"/>
      <c r="AE327" s="118"/>
      <c r="AF327" s="118"/>
      <c r="AG327" s="118"/>
      <c r="AH327" s="118"/>
      <c r="AI327" s="118"/>
    </row>
    <row r="328" ht="15.75" customHeight="1">
      <c r="A328" s="139"/>
      <c r="B328" s="149"/>
      <c r="C328" s="376"/>
      <c r="D328" s="377"/>
      <c r="E328" s="378"/>
      <c r="F328" s="379"/>
      <c r="G328" s="380"/>
      <c r="H328" s="381"/>
      <c r="I328" s="382"/>
      <c r="J328" s="374"/>
      <c r="K328" s="375"/>
      <c r="L328" s="367"/>
      <c r="M328" s="367"/>
      <c r="N328" s="118"/>
      <c r="O328" s="118"/>
      <c r="P328" s="118"/>
      <c r="Q328" s="118"/>
      <c r="R328" s="118"/>
      <c r="S328" s="118"/>
      <c r="T328" s="118"/>
      <c r="U328" s="118"/>
      <c r="V328" s="118"/>
      <c r="W328" s="118"/>
      <c r="X328" s="118"/>
      <c r="Y328" s="118"/>
      <c r="Z328" s="118"/>
      <c r="AA328" s="118"/>
      <c r="AB328" s="118"/>
      <c r="AC328" s="118"/>
      <c r="AD328" s="118"/>
      <c r="AE328" s="118"/>
      <c r="AF328" s="118"/>
      <c r="AG328" s="118"/>
      <c r="AH328" s="118"/>
      <c r="AI328" s="118"/>
    </row>
    <row r="329" ht="15.75" customHeight="1">
      <c r="A329" s="139"/>
      <c r="B329" s="120" t="s">
        <v>494</v>
      </c>
      <c r="C329" s="121" t="s">
        <v>495</v>
      </c>
      <c r="D329" s="368" t="s">
        <v>493</v>
      </c>
      <c r="E329" s="369" t="s">
        <v>43</v>
      </c>
      <c r="F329" s="370" t="s">
        <v>95</v>
      </c>
      <c r="G329" s="371">
        <f>H329/1.2</f>
        <v>1710</v>
      </c>
      <c r="H329" s="372">
        <v>2052.0</v>
      </c>
      <c r="I329" s="373">
        <f>H329*(1-$I$5)</f>
        <v>1949.4</v>
      </c>
      <c r="J329" s="374"/>
      <c r="K329" s="375" t="s">
        <v>397</v>
      </c>
      <c r="L329" s="367"/>
      <c r="M329" s="367"/>
      <c r="N329" s="118"/>
      <c r="O329" s="118"/>
      <c r="P329" s="118"/>
      <c r="Q329" s="118"/>
      <c r="R329" s="118"/>
      <c r="S329" s="118"/>
      <c r="T329" s="118"/>
      <c r="U329" s="118"/>
      <c r="V329" s="118"/>
      <c r="W329" s="118"/>
      <c r="X329" s="118"/>
      <c r="Y329" s="118"/>
      <c r="Z329" s="118"/>
      <c r="AA329" s="118"/>
      <c r="AB329" s="118"/>
      <c r="AC329" s="118"/>
      <c r="AD329" s="118"/>
      <c r="AE329" s="118"/>
      <c r="AF329" s="118"/>
      <c r="AG329" s="118"/>
      <c r="AH329" s="118"/>
      <c r="AI329" s="118"/>
    </row>
    <row r="330" ht="15.75" customHeight="1">
      <c r="A330" s="139"/>
      <c r="B330" s="149"/>
      <c r="C330" s="376"/>
      <c r="D330" s="377"/>
      <c r="E330" s="378"/>
      <c r="F330" s="379"/>
      <c r="G330" s="380"/>
      <c r="H330" s="381"/>
      <c r="I330" s="382"/>
      <c r="J330" s="374"/>
      <c r="K330" s="375"/>
      <c r="L330" s="367"/>
      <c r="M330" s="367"/>
      <c r="N330" s="118"/>
      <c r="O330" s="118"/>
      <c r="P330" s="118"/>
      <c r="Q330" s="118"/>
      <c r="R330" s="118"/>
      <c r="S330" s="118"/>
      <c r="T330" s="118"/>
      <c r="U330" s="118"/>
      <c r="V330" s="118"/>
      <c r="W330" s="118"/>
      <c r="X330" s="118"/>
      <c r="Y330" s="118"/>
      <c r="Z330" s="118"/>
      <c r="AA330" s="118"/>
      <c r="AB330" s="118"/>
      <c r="AC330" s="118"/>
      <c r="AD330" s="118"/>
      <c r="AE330" s="118"/>
      <c r="AF330" s="118"/>
      <c r="AG330" s="118"/>
      <c r="AH330" s="118"/>
      <c r="AI330" s="118"/>
    </row>
    <row r="331" ht="15.75" customHeight="1">
      <c r="A331" s="139"/>
      <c r="B331" s="120" t="s">
        <v>496</v>
      </c>
      <c r="C331" s="121" t="s">
        <v>497</v>
      </c>
      <c r="D331" s="368" t="s">
        <v>493</v>
      </c>
      <c r="E331" s="369" t="s">
        <v>43</v>
      </c>
      <c r="F331" s="370" t="s">
        <v>95</v>
      </c>
      <c r="G331" s="371">
        <f>H331/1.2</f>
        <v>2200</v>
      </c>
      <c r="H331" s="372">
        <v>2640.0</v>
      </c>
      <c r="I331" s="373">
        <f>H331*(1-$I$5)</f>
        <v>2508</v>
      </c>
      <c r="J331" s="374"/>
      <c r="K331" s="375" t="s">
        <v>397</v>
      </c>
      <c r="L331" s="367"/>
      <c r="M331" s="367"/>
      <c r="N331" s="118"/>
      <c r="O331" s="118"/>
      <c r="P331" s="118"/>
      <c r="Q331" s="118"/>
      <c r="R331" s="118"/>
      <c r="S331" s="118"/>
      <c r="T331" s="118"/>
      <c r="U331" s="118"/>
      <c r="V331" s="118"/>
      <c r="W331" s="118"/>
      <c r="X331" s="118"/>
      <c r="Y331" s="118"/>
      <c r="Z331" s="118"/>
      <c r="AA331" s="118"/>
      <c r="AB331" s="118"/>
      <c r="AC331" s="118"/>
      <c r="AD331" s="118"/>
      <c r="AE331" s="118"/>
      <c r="AF331" s="118"/>
      <c r="AG331" s="118"/>
      <c r="AH331" s="118"/>
      <c r="AI331" s="118"/>
    </row>
    <row r="332" ht="15.75" customHeight="1">
      <c r="A332" s="139"/>
      <c r="B332" s="149"/>
      <c r="C332" s="376"/>
      <c r="D332" s="377"/>
      <c r="E332" s="378"/>
      <c r="F332" s="379"/>
      <c r="G332" s="380"/>
      <c r="H332" s="381"/>
      <c r="I332" s="382"/>
      <c r="J332" s="374"/>
      <c r="K332" s="375"/>
      <c r="L332" s="367"/>
      <c r="M332" s="367"/>
      <c r="N332" s="118"/>
      <c r="O332" s="118"/>
      <c r="P332" s="118"/>
      <c r="Q332" s="118"/>
      <c r="R332" s="118"/>
      <c r="S332" s="118"/>
      <c r="T332" s="118"/>
      <c r="U332" s="118"/>
      <c r="V332" s="118"/>
      <c r="W332" s="118"/>
      <c r="X332" s="118"/>
      <c r="Y332" s="118"/>
      <c r="Z332" s="118"/>
      <c r="AA332" s="118"/>
      <c r="AB332" s="118"/>
      <c r="AC332" s="118"/>
      <c r="AD332" s="118"/>
      <c r="AE332" s="118"/>
      <c r="AF332" s="118"/>
      <c r="AG332" s="118"/>
      <c r="AH332" s="118"/>
      <c r="AI332" s="118"/>
    </row>
    <row r="333" ht="15.75" customHeight="1">
      <c r="A333" s="139"/>
      <c r="B333" s="131" t="s">
        <v>498</v>
      </c>
      <c r="C333" s="132" t="s">
        <v>499</v>
      </c>
      <c r="D333" s="383" t="s">
        <v>493</v>
      </c>
      <c r="E333" s="384" t="s">
        <v>43</v>
      </c>
      <c r="F333" s="385" t="s">
        <v>95</v>
      </c>
      <c r="G333" s="371">
        <f>H333/1.2</f>
        <v>3190</v>
      </c>
      <c r="H333" s="372">
        <v>3828.0</v>
      </c>
      <c r="I333" s="373">
        <f>H333*(1-$I$5)</f>
        <v>3636.6</v>
      </c>
      <c r="J333" s="374"/>
      <c r="K333" s="375" t="s">
        <v>397</v>
      </c>
      <c r="L333" s="367"/>
      <c r="M333" s="367"/>
      <c r="N333" s="118"/>
      <c r="O333" s="118"/>
      <c r="P333" s="118"/>
      <c r="Q333" s="118"/>
      <c r="R333" s="118"/>
      <c r="S333" s="118"/>
      <c r="T333" s="118"/>
      <c r="U333" s="118"/>
      <c r="V333" s="118"/>
      <c r="W333" s="118"/>
      <c r="X333" s="118"/>
      <c r="Y333" s="118"/>
      <c r="Z333" s="118"/>
      <c r="AA333" s="118"/>
      <c r="AB333" s="118"/>
      <c r="AC333" s="118"/>
      <c r="AD333" s="118"/>
      <c r="AE333" s="118"/>
      <c r="AF333" s="118"/>
      <c r="AG333" s="118"/>
      <c r="AH333" s="118"/>
      <c r="AI333" s="118"/>
    </row>
    <row r="334" ht="15.75" customHeight="1">
      <c r="A334" s="148"/>
      <c r="B334" s="149"/>
      <c r="C334" s="376"/>
      <c r="D334" s="377"/>
      <c r="E334" s="378"/>
      <c r="F334" s="379"/>
      <c r="G334" s="380"/>
      <c r="H334" s="381"/>
      <c r="I334" s="382"/>
      <c r="J334" s="374"/>
      <c r="K334" s="375"/>
      <c r="L334" s="367"/>
      <c r="M334" s="367"/>
      <c r="N334" s="118"/>
      <c r="O334" s="118"/>
      <c r="P334" s="118"/>
      <c r="Q334" s="118"/>
      <c r="R334" s="118"/>
      <c r="S334" s="118"/>
      <c r="T334" s="118"/>
      <c r="U334" s="118"/>
      <c r="V334" s="118"/>
      <c r="W334" s="118"/>
      <c r="X334" s="118"/>
      <c r="Y334" s="118"/>
      <c r="Z334" s="118"/>
      <c r="AA334" s="118"/>
      <c r="AB334" s="118"/>
      <c r="AC334" s="118"/>
      <c r="AD334" s="118"/>
      <c r="AE334" s="118"/>
      <c r="AF334" s="118"/>
      <c r="AG334" s="118"/>
      <c r="AH334" s="118"/>
      <c r="AI334" s="118"/>
    </row>
    <row r="335" ht="15.0" customHeight="1">
      <c r="A335" s="364"/>
      <c r="B335" s="120" t="s">
        <v>500</v>
      </c>
      <c r="C335" s="121" t="s">
        <v>501</v>
      </c>
      <c r="D335" s="368" t="s">
        <v>493</v>
      </c>
      <c r="E335" s="369" t="s">
        <v>43</v>
      </c>
      <c r="F335" s="370" t="s">
        <v>95</v>
      </c>
      <c r="G335" s="371">
        <f>H335/1.2</f>
        <v>356</v>
      </c>
      <c r="H335" s="372">
        <v>427.2</v>
      </c>
      <c r="I335" s="373">
        <f>H335*(1-$I$5)</f>
        <v>405.84</v>
      </c>
      <c r="J335" s="374"/>
      <c r="K335" s="375" t="s">
        <v>397</v>
      </c>
      <c r="L335" s="367"/>
      <c r="M335" s="367"/>
      <c r="N335" s="118"/>
      <c r="O335" s="118"/>
      <c r="P335" s="118"/>
      <c r="Q335" s="118"/>
      <c r="R335" s="118"/>
      <c r="S335" s="118"/>
      <c r="T335" s="118"/>
      <c r="U335" s="118"/>
      <c r="V335" s="118"/>
      <c r="W335" s="118"/>
      <c r="X335" s="118"/>
      <c r="Y335" s="118"/>
      <c r="Z335" s="118"/>
      <c r="AA335" s="118"/>
      <c r="AB335" s="118"/>
      <c r="AC335" s="118"/>
      <c r="AD335" s="118"/>
      <c r="AE335" s="118"/>
      <c r="AF335" s="118"/>
      <c r="AG335" s="118"/>
      <c r="AH335" s="118"/>
      <c r="AI335" s="118"/>
    </row>
    <row r="336" ht="15.0" customHeight="1">
      <c r="A336" s="139"/>
      <c r="B336" s="149"/>
      <c r="C336" s="376"/>
      <c r="D336" s="377"/>
      <c r="E336" s="378"/>
      <c r="F336" s="379"/>
      <c r="G336" s="380"/>
      <c r="H336" s="381"/>
      <c r="I336" s="382"/>
      <c r="J336" s="374"/>
      <c r="K336" s="375"/>
      <c r="L336" s="367"/>
      <c r="M336" s="367"/>
      <c r="N336" s="118"/>
      <c r="O336" s="118"/>
      <c r="P336" s="118"/>
      <c r="Q336" s="118"/>
      <c r="R336" s="118"/>
      <c r="S336" s="118"/>
      <c r="T336" s="118"/>
      <c r="U336" s="118"/>
      <c r="V336" s="118"/>
      <c r="W336" s="118"/>
      <c r="X336" s="118"/>
      <c r="Y336" s="118"/>
      <c r="Z336" s="118"/>
      <c r="AA336" s="118"/>
      <c r="AB336" s="118"/>
      <c r="AC336" s="118"/>
      <c r="AD336" s="118"/>
      <c r="AE336" s="118"/>
      <c r="AF336" s="118"/>
      <c r="AG336" s="118"/>
      <c r="AH336" s="118"/>
      <c r="AI336" s="118"/>
    </row>
    <row r="337" ht="15.0" customHeight="1">
      <c r="A337" s="139"/>
      <c r="B337" s="131" t="s">
        <v>502</v>
      </c>
      <c r="C337" s="121" t="s">
        <v>503</v>
      </c>
      <c r="D337" s="386" t="s">
        <v>504</v>
      </c>
      <c r="E337" s="387" t="s">
        <v>43</v>
      </c>
      <c r="F337" s="388" t="s">
        <v>95</v>
      </c>
      <c r="G337" s="389">
        <f>H337/1.2</f>
        <v>137.5</v>
      </c>
      <c r="H337" s="390">
        <v>165.0</v>
      </c>
      <c r="I337" s="391">
        <f>H337*(1-$I$5)</f>
        <v>156.75</v>
      </c>
      <c r="J337" s="374"/>
      <c r="K337" s="375" t="s">
        <v>397</v>
      </c>
      <c r="L337" s="367"/>
      <c r="M337" s="367"/>
      <c r="N337" s="118"/>
      <c r="O337" s="118"/>
      <c r="P337" s="118"/>
      <c r="Q337" s="118"/>
      <c r="R337" s="118"/>
      <c r="S337" s="118"/>
      <c r="T337" s="118"/>
      <c r="U337" s="118"/>
      <c r="V337" s="118"/>
      <c r="W337" s="118"/>
      <c r="X337" s="118"/>
      <c r="Y337" s="118"/>
      <c r="Z337" s="118"/>
      <c r="AA337" s="118"/>
      <c r="AB337" s="118"/>
      <c r="AC337" s="118"/>
      <c r="AD337" s="118"/>
      <c r="AE337" s="118"/>
      <c r="AF337" s="118"/>
      <c r="AG337" s="118"/>
      <c r="AH337" s="118"/>
      <c r="AI337" s="118"/>
    </row>
    <row r="338" ht="15.0" customHeight="1">
      <c r="A338" s="148"/>
      <c r="B338" s="149"/>
      <c r="C338" s="376"/>
      <c r="D338" s="392"/>
      <c r="E338" s="393"/>
      <c r="F338" s="394"/>
      <c r="G338" s="395"/>
      <c r="H338" s="396"/>
      <c r="I338" s="397"/>
      <c r="J338" s="374"/>
      <c r="K338" s="375"/>
      <c r="L338" s="367"/>
      <c r="M338" s="367"/>
      <c r="N338" s="118"/>
      <c r="O338" s="118"/>
      <c r="P338" s="118"/>
      <c r="Q338" s="118"/>
      <c r="R338" s="118"/>
      <c r="S338" s="118"/>
      <c r="T338" s="118"/>
      <c r="U338" s="118"/>
      <c r="V338" s="118"/>
      <c r="W338" s="118"/>
      <c r="X338" s="118"/>
      <c r="Y338" s="118"/>
      <c r="Z338" s="118"/>
      <c r="AA338" s="118"/>
      <c r="AB338" s="118"/>
      <c r="AC338" s="118"/>
      <c r="AD338" s="118"/>
      <c r="AE338" s="118"/>
      <c r="AF338" s="118"/>
      <c r="AG338" s="118"/>
      <c r="AH338" s="118"/>
      <c r="AI338" s="118"/>
    </row>
    <row r="339" ht="21.75" customHeight="1">
      <c r="A339" s="139"/>
      <c r="B339" s="120" t="s">
        <v>505</v>
      </c>
      <c r="C339" s="121" t="s">
        <v>506</v>
      </c>
      <c r="D339" s="191"/>
      <c r="E339" s="190" t="s">
        <v>43</v>
      </c>
      <c r="F339" s="346" t="s">
        <v>91</v>
      </c>
      <c r="G339" s="329">
        <f>H339/1.2</f>
        <v>220</v>
      </c>
      <c r="H339" s="193">
        <v>264.0</v>
      </c>
      <c r="I339" s="194">
        <f>H339*(1-$I$5)</f>
        <v>250.8</v>
      </c>
      <c r="J339" s="128">
        <f>H339/1.2</f>
        <v>220</v>
      </c>
      <c r="K339" s="118"/>
      <c r="L339" s="367"/>
      <c r="M339" s="367"/>
      <c r="N339" s="118"/>
      <c r="O339" s="118"/>
      <c r="P339" s="118"/>
      <c r="Q339" s="118"/>
      <c r="R339" s="118"/>
      <c r="S339" s="118"/>
      <c r="T339" s="118"/>
      <c r="U339" s="118"/>
      <c r="V339" s="118"/>
      <c r="W339" s="118"/>
      <c r="X339" s="118"/>
      <c r="Y339" s="118"/>
      <c r="Z339" s="118"/>
      <c r="AA339" s="118"/>
      <c r="AB339" s="118"/>
      <c r="AC339" s="118"/>
      <c r="AD339" s="118"/>
      <c r="AE339" s="118"/>
      <c r="AF339" s="118"/>
      <c r="AG339" s="118"/>
      <c r="AH339" s="118"/>
      <c r="AI339" s="118"/>
    </row>
    <row r="340" ht="15.0" customHeight="1">
      <c r="A340" s="139"/>
      <c r="B340" s="149"/>
      <c r="C340" s="150" t="s">
        <v>507</v>
      </c>
      <c r="D340" s="197"/>
      <c r="E340" s="196"/>
      <c r="F340" s="347"/>
      <c r="G340" s="340"/>
      <c r="H340" s="199"/>
      <c r="I340" s="200"/>
      <c r="J340" s="128"/>
      <c r="K340" s="118"/>
      <c r="L340" s="367"/>
      <c r="M340" s="367"/>
      <c r="N340" s="118"/>
      <c r="O340" s="118"/>
      <c r="P340" s="118"/>
      <c r="Q340" s="118"/>
      <c r="R340" s="118"/>
      <c r="S340" s="118"/>
      <c r="T340" s="118"/>
      <c r="U340" s="118"/>
      <c r="V340" s="118"/>
      <c r="W340" s="118"/>
      <c r="X340" s="118"/>
      <c r="Y340" s="118"/>
      <c r="Z340" s="118"/>
      <c r="AA340" s="118"/>
      <c r="AB340" s="118"/>
      <c r="AC340" s="118"/>
      <c r="AD340" s="118"/>
      <c r="AE340" s="118"/>
      <c r="AF340" s="118"/>
      <c r="AG340" s="118"/>
      <c r="AH340" s="118"/>
      <c r="AI340" s="118"/>
    </row>
    <row r="341" ht="21.75" customHeight="1">
      <c r="A341" s="139"/>
      <c r="B341" s="131" t="s">
        <v>508</v>
      </c>
      <c r="C341" s="132" t="s">
        <v>509</v>
      </c>
      <c r="D341" s="245"/>
      <c r="E341" s="244" t="s">
        <v>43</v>
      </c>
      <c r="F341" s="285" t="s">
        <v>91</v>
      </c>
      <c r="G341" s="329">
        <f>H341/1.2</f>
        <v>240</v>
      </c>
      <c r="H341" s="246">
        <v>288.0</v>
      </c>
      <c r="I341" s="247">
        <f>H341*(1-$I$5)</f>
        <v>273.6</v>
      </c>
      <c r="J341" s="128">
        <f>H341/1.2</f>
        <v>240</v>
      </c>
      <c r="K341" s="118"/>
      <c r="L341" s="367"/>
      <c r="M341" s="367"/>
      <c r="N341" s="118"/>
      <c r="O341" s="118"/>
      <c r="P341" s="118"/>
      <c r="Q341" s="118"/>
      <c r="R341" s="118"/>
      <c r="S341" s="118"/>
      <c r="T341" s="118"/>
      <c r="U341" s="118"/>
      <c r="V341" s="118"/>
      <c r="W341" s="118"/>
      <c r="X341" s="118"/>
      <c r="Y341" s="118"/>
      <c r="Z341" s="118"/>
      <c r="AA341" s="118"/>
      <c r="AB341" s="118"/>
      <c r="AC341" s="118"/>
      <c r="AD341" s="118"/>
      <c r="AE341" s="118"/>
      <c r="AF341" s="118"/>
      <c r="AG341" s="118"/>
      <c r="AH341" s="118"/>
      <c r="AI341" s="118"/>
    </row>
    <row r="342" ht="15.0" customHeight="1">
      <c r="A342" s="148"/>
      <c r="B342" s="149"/>
      <c r="C342" s="150" t="s">
        <v>510</v>
      </c>
      <c r="D342" s="197"/>
      <c r="E342" s="196"/>
      <c r="F342" s="347"/>
      <c r="G342" s="340"/>
      <c r="H342" s="199"/>
      <c r="I342" s="200"/>
      <c r="J342" s="128"/>
      <c r="K342" s="118"/>
      <c r="L342" s="118"/>
      <c r="M342" s="118"/>
      <c r="N342" s="118"/>
      <c r="O342" s="118"/>
      <c r="P342" s="118"/>
      <c r="Q342" s="118"/>
      <c r="R342" s="118"/>
      <c r="S342" s="118"/>
      <c r="T342" s="118"/>
      <c r="U342" s="118"/>
      <c r="V342" s="118"/>
      <c r="W342" s="118"/>
      <c r="X342" s="118"/>
      <c r="Y342" s="118"/>
      <c r="Z342" s="118"/>
      <c r="AA342" s="118"/>
      <c r="AB342" s="118"/>
      <c r="AC342" s="118"/>
      <c r="AD342" s="118"/>
      <c r="AE342" s="118"/>
      <c r="AF342" s="118"/>
      <c r="AG342" s="118"/>
      <c r="AH342" s="118"/>
      <c r="AI342" s="118"/>
    </row>
    <row r="343" ht="21.75" customHeight="1">
      <c r="A343" s="139"/>
      <c r="B343" s="120" t="s">
        <v>511</v>
      </c>
      <c r="C343" s="121" t="s">
        <v>512</v>
      </c>
      <c r="D343" s="191"/>
      <c r="E343" s="190" t="s">
        <v>43</v>
      </c>
      <c r="F343" s="346" t="s">
        <v>91</v>
      </c>
      <c r="G343" s="329">
        <f>H343/1.2</f>
        <v>370</v>
      </c>
      <c r="H343" s="193">
        <v>444.0</v>
      </c>
      <c r="I343" s="194">
        <f>H343*(1-$I$5)</f>
        <v>421.8</v>
      </c>
      <c r="J343" s="128">
        <f>H343/1.2</f>
        <v>370</v>
      </c>
      <c r="K343" s="118"/>
      <c r="L343" s="118"/>
      <c r="M343" s="118"/>
      <c r="N343" s="118"/>
      <c r="O343" s="118"/>
      <c r="P343" s="118"/>
      <c r="Q343" s="118"/>
      <c r="R343" s="118"/>
      <c r="S343" s="118"/>
      <c r="T343" s="118"/>
      <c r="U343" s="118"/>
      <c r="V343" s="118"/>
      <c r="W343" s="118"/>
      <c r="X343" s="118"/>
      <c r="Y343" s="118"/>
      <c r="Z343" s="118"/>
      <c r="AA343" s="118"/>
      <c r="AB343" s="118"/>
      <c r="AC343" s="118"/>
      <c r="AD343" s="118"/>
      <c r="AE343" s="118"/>
      <c r="AF343" s="118"/>
      <c r="AG343" s="118"/>
      <c r="AH343" s="118"/>
      <c r="AI343" s="118"/>
    </row>
    <row r="344" ht="18.0" customHeight="1">
      <c r="A344" s="139"/>
      <c r="B344" s="149"/>
      <c r="C344" s="150" t="s">
        <v>513</v>
      </c>
      <c r="D344" s="197"/>
      <c r="E344" s="196"/>
      <c r="F344" s="347"/>
      <c r="G344" s="340"/>
      <c r="H344" s="199"/>
      <c r="I344" s="200"/>
      <c r="J344" s="128"/>
      <c r="K344" s="118"/>
      <c r="L344" s="118"/>
      <c r="M344" s="118"/>
      <c r="N344" s="118"/>
      <c r="O344" s="118"/>
      <c r="P344" s="118"/>
      <c r="Q344" s="118"/>
      <c r="R344" s="118"/>
      <c r="S344" s="118"/>
      <c r="T344" s="118"/>
      <c r="U344" s="118"/>
      <c r="V344" s="118"/>
      <c r="W344" s="118"/>
      <c r="X344" s="118"/>
      <c r="Y344" s="118"/>
      <c r="Z344" s="118"/>
      <c r="AA344" s="118"/>
      <c r="AB344" s="118"/>
      <c r="AC344" s="118"/>
      <c r="AD344" s="118"/>
      <c r="AE344" s="118"/>
      <c r="AF344" s="118"/>
      <c r="AG344" s="118"/>
      <c r="AH344" s="118"/>
      <c r="AI344" s="118"/>
    </row>
    <row r="345" ht="21.75" customHeight="1">
      <c r="A345" s="139"/>
      <c r="B345" s="131" t="s">
        <v>514</v>
      </c>
      <c r="C345" s="132" t="s">
        <v>515</v>
      </c>
      <c r="D345" s="245"/>
      <c r="E345" s="244" t="s">
        <v>43</v>
      </c>
      <c r="F345" s="285" t="s">
        <v>91</v>
      </c>
      <c r="G345" s="329">
        <f>H345/1.2</f>
        <v>295</v>
      </c>
      <c r="H345" s="246">
        <v>354.0</v>
      </c>
      <c r="I345" s="247">
        <f>H345*(1-$I$5)</f>
        <v>336.3</v>
      </c>
      <c r="J345" s="128">
        <f>H345/1.2</f>
        <v>295</v>
      </c>
      <c r="K345" s="118"/>
      <c r="L345" s="118"/>
      <c r="M345" s="118"/>
      <c r="N345" s="118"/>
      <c r="O345" s="118"/>
      <c r="P345" s="118"/>
      <c r="Q345" s="118"/>
      <c r="R345" s="118"/>
      <c r="S345" s="118"/>
      <c r="T345" s="118"/>
      <c r="U345" s="118"/>
      <c r="V345" s="118"/>
      <c r="W345" s="118"/>
      <c r="X345" s="118"/>
      <c r="Y345" s="118"/>
      <c r="Z345" s="118"/>
      <c r="AA345" s="118"/>
      <c r="AB345" s="118"/>
      <c r="AC345" s="118"/>
      <c r="AD345" s="118"/>
      <c r="AE345" s="118"/>
      <c r="AF345" s="118"/>
      <c r="AG345" s="118"/>
      <c r="AH345" s="118"/>
      <c r="AI345" s="118"/>
    </row>
    <row r="346" ht="15.0" customHeight="1">
      <c r="A346" s="148"/>
      <c r="B346" s="149"/>
      <c r="C346" s="150" t="s">
        <v>516</v>
      </c>
      <c r="D346" s="197"/>
      <c r="E346" s="196"/>
      <c r="F346" s="347"/>
      <c r="G346" s="340"/>
      <c r="H346" s="199"/>
      <c r="I346" s="200"/>
      <c r="J346" s="128"/>
      <c r="K346" s="118"/>
      <c r="L346" s="118"/>
      <c r="M346" s="118"/>
      <c r="N346" s="118"/>
      <c r="O346" s="118"/>
      <c r="P346" s="118"/>
      <c r="Q346" s="118"/>
      <c r="R346" s="118"/>
      <c r="S346" s="118"/>
      <c r="T346" s="118"/>
      <c r="U346" s="118"/>
      <c r="V346" s="118"/>
      <c r="W346" s="118"/>
      <c r="X346" s="118"/>
      <c r="Y346" s="118"/>
      <c r="Z346" s="118"/>
      <c r="AA346" s="118"/>
      <c r="AB346" s="118"/>
      <c r="AC346" s="118"/>
      <c r="AD346" s="118"/>
      <c r="AE346" s="118"/>
      <c r="AF346" s="118"/>
      <c r="AG346" s="118"/>
      <c r="AH346" s="118"/>
      <c r="AI346" s="118"/>
    </row>
    <row r="347" ht="15.0" customHeight="1">
      <c r="A347" s="237" t="s">
        <v>517</v>
      </c>
      <c r="B347" s="56"/>
      <c r="C347" s="56"/>
      <c r="D347" s="56"/>
      <c r="E347" s="56"/>
      <c r="F347" s="56"/>
      <c r="G347" s="56"/>
      <c r="H347" s="56"/>
      <c r="I347" s="56"/>
      <c r="J347" s="398"/>
      <c r="K347" s="118"/>
      <c r="L347" s="118"/>
      <c r="M347" s="118"/>
      <c r="N347" s="118"/>
      <c r="O347" s="118"/>
      <c r="P347" s="118"/>
      <c r="Q347" s="118"/>
      <c r="R347" s="118"/>
      <c r="S347" s="118"/>
      <c r="T347" s="118"/>
      <c r="U347" s="118"/>
      <c r="V347" s="118"/>
      <c r="W347" s="118"/>
      <c r="X347" s="118"/>
      <c r="Y347" s="118"/>
      <c r="Z347" s="118"/>
      <c r="AA347" s="118"/>
      <c r="AB347" s="118"/>
      <c r="AC347" s="118"/>
      <c r="AD347" s="118"/>
      <c r="AE347" s="118"/>
      <c r="AF347" s="118"/>
      <c r="AG347" s="118"/>
      <c r="AH347" s="118"/>
      <c r="AI347" s="118"/>
    </row>
    <row r="348" ht="15.0" customHeight="1">
      <c r="A348" s="239" t="s">
        <v>518</v>
      </c>
      <c r="B348" s="240"/>
      <c r="C348" s="240"/>
      <c r="D348" s="240"/>
      <c r="E348" s="240"/>
      <c r="F348" s="240"/>
      <c r="G348" s="240"/>
      <c r="H348" s="240"/>
      <c r="I348" s="240"/>
      <c r="J348" s="398"/>
      <c r="K348" s="118"/>
      <c r="L348" s="118"/>
      <c r="M348" s="97"/>
      <c r="N348" s="98"/>
      <c r="O348" s="98"/>
      <c r="P348" s="98"/>
      <c r="Q348" s="98"/>
      <c r="R348" s="98"/>
      <c r="S348" s="98"/>
      <c r="T348" s="98"/>
      <c r="U348" s="98"/>
      <c r="V348" s="98"/>
      <c r="W348" s="98"/>
      <c r="X348" s="98"/>
      <c r="Y348" s="98"/>
      <c r="Z348" s="98"/>
      <c r="AA348" s="98"/>
      <c r="AB348" s="98"/>
      <c r="AC348" s="98"/>
      <c r="AD348" s="98"/>
      <c r="AE348" s="98"/>
      <c r="AF348" s="98"/>
      <c r="AG348" s="98"/>
      <c r="AH348" s="98"/>
      <c r="AI348" s="98"/>
    </row>
    <row r="349" ht="24.75" customHeight="1">
      <c r="A349" s="202" t="s">
        <v>76</v>
      </c>
      <c r="B349" s="202" t="s">
        <v>139</v>
      </c>
      <c r="C349" s="202" t="s">
        <v>78</v>
      </c>
      <c r="D349" s="204" t="s">
        <v>140</v>
      </c>
      <c r="E349" s="204" t="s">
        <v>80</v>
      </c>
      <c r="F349" s="204"/>
      <c r="G349" s="204"/>
      <c r="H349" s="202" t="s">
        <v>141</v>
      </c>
      <c r="I349" s="304" t="s">
        <v>142</v>
      </c>
      <c r="J349" s="305"/>
      <c r="K349" s="118"/>
      <c r="L349" s="118"/>
      <c r="M349" s="97"/>
      <c r="N349" s="98"/>
      <c r="O349" s="98"/>
      <c r="P349" s="98"/>
      <c r="Q349" s="98"/>
      <c r="R349" s="98"/>
      <c r="S349" s="98"/>
      <c r="T349" s="98"/>
      <c r="U349" s="98"/>
      <c r="V349" s="98"/>
      <c r="W349" s="98"/>
      <c r="X349" s="98"/>
      <c r="Y349" s="98"/>
      <c r="Z349" s="98"/>
      <c r="AA349" s="98"/>
      <c r="AB349" s="98"/>
      <c r="AC349" s="98"/>
      <c r="AD349" s="98"/>
      <c r="AE349" s="98"/>
      <c r="AF349" s="98"/>
      <c r="AG349" s="98"/>
      <c r="AH349" s="98"/>
      <c r="AI349" s="98"/>
    </row>
    <row r="350" ht="19.5" customHeight="1">
      <c r="A350" s="399" t="s">
        <v>519</v>
      </c>
      <c r="B350" s="240"/>
      <c r="C350" s="240"/>
      <c r="D350" s="240"/>
      <c r="E350" s="240"/>
      <c r="F350" s="240"/>
      <c r="G350" s="240"/>
      <c r="H350" s="240"/>
      <c r="I350" s="240"/>
      <c r="J350" s="398"/>
      <c r="K350" s="400"/>
      <c r="L350" s="400"/>
      <c r="M350" s="401"/>
      <c r="N350" s="402"/>
      <c r="O350" s="402"/>
      <c r="P350" s="402"/>
      <c r="Q350" s="402"/>
      <c r="R350" s="402"/>
      <c r="S350" s="402"/>
      <c r="T350" s="402"/>
      <c r="U350" s="402"/>
      <c r="V350" s="402"/>
      <c r="W350" s="402"/>
      <c r="X350" s="402"/>
      <c r="Y350" s="402"/>
      <c r="Z350" s="402"/>
      <c r="AA350" s="402"/>
      <c r="AB350" s="402"/>
      <c r="AC350" s="402"/>
      <c r="AD350" s="402"/>
      <c r="AE350" s="402"/>
      <c r="AF350" s="402"/>
      <c r="AG350" s="402"/>
      <c r="AH350" s="402"/>
      <c r="AI350" s="402"/>
    </row>
    <row r="351" ht="18.0" customHeight="1">
      <c r="A351" s="403" t="s">
        <v>520</v>
      </c>
      <c r="B351" s="117"/>
      <c r="C351" s="117"/>
      <c r="D351" s="117"/>
      <c r="E351" s="117"/>
      <c r="F351" s="117"/>
      <c r="G351" s="117"/>
      <c r="H351" s="117"/>
      <c r="I351" s="117"/>
      <c r="J351" s="398"/>
      <c r="K351" s="180"/>
      <c r="L351" s="118"/>
      <c r="M351" s="118"/>
      <c r="N351" s="118"/>
      <c r="O351" s="118"/>
      <c r="P351" s="118"/>
      <c r="Q351" s="118"/>
      <c r="R351" s="118"/>
      <c r="S351" s="118"/>
      <c r="T351" s="118"/>
      <c r="U351" s="118"/>
      <c r="V351" s="118"/>
      <c r="W351" s="118"/>
      <c r="X351" s="118"/>
      <c r="Y351" s="118"/>
      <c r="Z351" s="118"/>
      <c r="AA351" s="118"/>
      <c r="AB351" s="118"/>
      <c r="AC351" s="118"/>
      <c r="AD351" s="118"/>
      <c r="AE351" s="118"/>
      <c r="AF351" s="118"/>
      <c r="AG351" s="118"/>
      <c r="AH351" s="118"/>
      <c r="AI351" s="118"/>
    </row>
    <row r="352" ht="24.75" customHeight="1">
      <c r="A352" s="366"/>
      <c r="B352" s="309" t="s">
        <v>521</v>
      </c>
      <c r="C352" s="404" t="s">
        <v>522</v>
      </c>
      <c r="D352" s="311" t="s">
        <v>109</v>
      </c>
      <c r="E352" s="312" t="s">
        <v>43</v>
      </c>
      <c r="F352" s="405" t="s">
        <v>91</v>
      </c>
      <c r="G352" s="406">
        <f t="shared" ref="G352:G358" si="51">H352/1.2</f>
        <v>248.3333333</v>
      </c>
      <c r="H352" s="407">
        <v>298.0</v>
      </c>
      <c r="I352" s="408">
        <f t="shared" ref="I352:I358" si="52">H352*(1-$I$5)</f>
        <v>283.1</v>
      </c>
      <c r="J352" s="147">
        <f t="shared" ref="J352:J358" si="53">H352/1.2</f>
        <v>248.3333333</v>
      </c>
      <c r="K352" s="118"/>
      <c r="L352" s="118"/>
      <c r="M352" s="118"/>
      <c r="N352" s="118"/>
      <c r="O352" s="118"/>
      <c r="P352" s="118"/>
      <c r="Q352" s="118"/>
      <c r="R352" s="118"/>
      <c r="S352" s="118"/>
      <c r="T352" s="118"/>
      <c r="U352" s="118"/>
      <c r="V352" s="118"/>
      <c r="W352" s="118"/>
      <c r="X352" s="118"/>
      <c r="Y352" s="118"/>
      <c r="Z352" s="118"/>
      <c r="AA352" s="118"/>
      <c r="AB352" s="118"/>
      <c r="AC352" s="118"/>
      <c r="AD352" s="118"/>
      <c r="AE352" s="118"/>
      <c r="AF352" s="118"/>
      <c r="AG352" s="118"/>
      <c r="AH352" s="118"/>
      <c r="AI352" s="118"/>
    </row>
    <row r="353" ht="24.75" customHeight="1">
      <c r="A353" s="366"/>
      <c r="B353" s="309" t="s">
        <v>523</v>
      </c>
      <c r="C353" s="404" t="s">
        <v>524</v>
      </c>
      <c r="D353" s="311" t="s">
        <v>109</v>
      </c>
      <c r="E353" s="312" t="s">
        <v>43</v>
      </c>
      <c r="F353" s="405" t="s">
        <v>91</v>
      </c>
      <c r="G353" s="406">
        <f t="shared" si="51"/>
        <v>290</v>
      </c>
      <c r="H353" s="407">
        <v>348.0</v>
      </c>
      <c r="I353" s="408">
        <f t="shared" si="52"/>
        <v>330.6</v>
      </c>
      <c r="J353" s="147">
        <f t="shared" si="53"/>
        <v>290</v>
      </c>
      <c r="K353" s="118"/>
      <c r="L353" s="118"/>
      <c r="M353" s="118"/>
      <c r="N353" s="118"/>
      <c r="O353" s="118"/>
      <c r="P353" s="118"/>
      <c r="Q353" s="118"/>
      <c r="R353" s="118"/>
      <c r="S353" s="118"/>
      <c r="T353" s="118"/>
      <c r="U353" s="118"/>
      <c r="V353" s="118"/>
      <c r="W353" s="118"/>
      <c r="X353" s="118"/>
      <c r="Y353" s="118"/>
      <c r="Z353" s="118"/>
      <c r="AA353" s="118"/>
      <c r="AB353" s="118"/>
      <c r="AC353" s="118"/>
      <c r="AD353" s="118"/>
      <c r="AE353" s="118"/>
      <c r="AF353" s="118"/>
      <c r="AG353" s="118"/>
      <c r="AH353" s="118"/>
      <c r="AI353" s="118"/>
    </row>
    <row r="354" ht="24.75" customHeight="1">
      <c r="A354" s="139"/>
      <c r="B354" s="309" t="s">
        <v>525</v>
      </c>
      <c r="C354" s="404" t="s">
        <v>526</v>
      </c>
      <c r="D354" s="311" t="s">
        <v>109</v>
      </c>
      <c r="E354" s="312" t="s">
        <v>43</v>
      </c>
      <c r="F354" s="405" t="s">
        <v>91</v>
      </c>
      <c r="G354" s="406">
        <f t="shared" si="51"/>
        <v>350</v>
      </c>
      <c r="H354" s="407">
        <v>420.0</v>
      </c>
      <c r="I354" s="408">
        <f t="shared" si="52"/>
        <v>399</v>
      </c>
      <c r="J354" s="147">
        <f t="shared" si="53"/>
        <v>350</v>
      </c>
      <c r="K354" s="118"/>
      <c r="L354" s="118"/>
      <c r="M354" s="118"/>
      <c r="N354" s="118"/>
      <c r="O354" s="118"/>
      <c r="P354" s="118"/>
      <c r="Q354" s="118"/>
      <c r="R354" s="118"/>
      <c r="S354" s="118"/>
      <c r="T354" s="118"/>
      <c r="U354" s="118"/>
      <c r="V354" s="118"/>
      <c r="W354" s="118"/>
      <c r="X354" s="118"/>
      <c r="Y354" s="118"/>
      <c r="Z354" s="118"/>
      <c r="AA354" s="118"/>
      <c r="AB354" s="118"/>
      <c r="AC354" s="118"/>
      <c r="AD354" s="118"/>
      <c r="AE354" s="118"/>
      <c r="AF354" s="118"/>
      <c r="AG354" s="118"/>
      <c r="AH354" s="118"/>
      <c r="AI354" s="118"/>
    </row>
    <row r="355" ht="24.75" customHeight="1">
      <c r="A355" s="139"/>
      <c r="B355" s="309" t="s">
        <v>527</v>
      </c>
      <c r="C355" s="404" t="s">
        <v>528</v>
      </c>
      <c r="D355" s="311" t="s">
        <v>109</v>
      </c>
      <c r="E355" s="312" t="s">
        <v>43</v>
      </c>
      <c r="F355" s="405" t="s">
        <v>91</v>
      </c>
      <c r="G355" s="406">
        <f t="shared" si="51"/>
        <v>445</v>
      </c>
      <c r="H355" s="407">
        <v>534.0</v>
      </c>
      <c r="I355" s="408">
        <f t="shared" si="52"/>
        <v>507.3</v>
      </c>
      <c r="J355" s="147">
        <f t="shared" si="53"/>
        <v>445</v>
      </c>
      <c r="K355" s="118"/>
      <c r="L355" s="118"/>
      <c r="M355" s="118"/>
      <c r="N355" s="118"/>
      <c r="O355" s="118"/>
      <c r="P355" s="118"/>
      <c r="Q355" s="118"/>
      <c r="R355" s="118"/>
      <c r="S355" s="118"/>
      <c r="T355" s="118"/>
      <c r="U355" s="118"/>
      <c r="V355" s="118"/>
      <c r="W355" s="118"/>
      <c r="X355" s="118"/>
      <c r="Y355" s="118"/>
      <c r="Z355" s="118"/>
      <c r="AA355" s="118"/>
      <c r="AB355" s="118"/>
      <c r="AC355" s="118"/>
      <c r="AD355" s="118"/>
      <c r="AE355" s="118"/>
      <c r="AF355" s="118"/>
      <c r="AG355" s="118"/>
      <c r="AH355" s="118"/>
      <c r="AI355" s="118"/>
    </row>
    <row r="356" ht="24.75" customHeight="1">
      <c r="A356" s="139"/>
      <c r="B356" s="309" t="s">
        <v>529</v>
      </c>
      <c r="C356" s="404" t="s">
        <v>530</v>
      </c>
      <c r="D356" s="311" t="s">
        <v>109</v>
      </c>
      <c r="E356" s="312" t="s">
        <v>43</v>
      </c>
      <c r="F356" s="405" t="s">
        <v>91</v>
      </c>
      <c r="G356" s="406">
        <f t="shared" si="51"/>
        <v>540</v>
      </c>
      <c r="H356" s="407">
        <v>648.0</v>
      </c>
      <c r="I356" s="408">
        <f t="shared" si="52"/>
        <v>615.6</v>
      </c>
      <c r="J356" s="147">
        <f t="shared" si="53"/>
        <v>540</v>
      </c>
      <c r="K356" s="118"/>
      <c r="L356" s="118"/>
      <c r="M356" s="118"/>
      <c r="N356" s="118"/>
      <c r="O356" s="118"/>
      <c r="P356" s="118"/>
      <c r="Q356" s="118"/>
      <c r="R356" s="118"/>
      <c r="S356" s="118"/>
      <c r="T356" s="118"/>
      <c r="U356" s="118"/>
      <c r="V356" s="118"/>
      <c r="W356" s="118"/>
      <c r="X356" s="118"/>
      <c r="Y356" s="118"/>
      <c r="Z356" s="118"/>
      <c r="AA356" s="118"/>
      <c r="AB356" s="118"/>
      <c r="AC356" s="118"/>
      <c r="AD356" s="118"/>
      <c r="AE356" s="118"/>
      <c r="AF356" s="118"/>
      <c r="AG356" s="118"/>
      <c r="AH356" s="118"/>
      <c r="AI356" s="118"/>
    </row>
    <row r="357" ht="24.75" customHeight="1">
      <c r="A357" s="139"/>
      <c r="B357" s="309" t="s">
        <v>531</v>
      </c>
      <c r="C357" s="404" t="s">
        <v>532</v>
      </c>
      <c r="D357" s="311" t="s">
        <v>109</v>
      </c>
      <c r="E357" s="312" t="s">
        <v>43</v>
      </c>
      <c r="F357" s="405" t="s">
        <v>91</v>
      </c>
      <c r="G357" s="406">
        <f t="shared" si="51"/>
        <v>645</v>
      </c>
      <c r="H357" s="407">
        <v>774.0</v>
      </c>
      <c r="I357" s="408">
        <f t="shared" si="52"/>
        <v>735.3</v>
      </c>
      <c r="J357" s="147">
        <f t="shared" si="53"/>
        <v>645</v>
      </c>
      <c r="K357" s="118"/>
      <c r="L357" s="118"/>
      <c r="M357" s="118"/>
      <c r="N357" s="118"/>
      <c r="O357" s="118"/>
      <c r="P357" s="118"/>
      <c r="Q357" s="118"/>
      <c r="R357" s="118"/>
      <c r="S357" s="118"/>
      <c r="T357" s="118"/>
      <c r="U357" s="118"/>
      <c r="V357" s="118"/>
      <c r="W357" s="118"/>
      <c r="X357" s="118"/>
      <c r="Y357" s="118"/>
      <c r="Z357" s="118"/>
      <c r="AA357" s="118"/>
      <c r="AB357" s="118"/>
      <c r="AC357" s="118"/>
      <c r="AD357" s="118"/>
      <c r="AE357" s="118"/>
      <c r="AF357" s="118"/>
      <c r="AG357" s="118"/>
      <c r="AH357" s="118"/>
      <c r="AI357" s="118"/>
    </row>
    <row r="358" ht="24.75" customHeight="1">
      <c r="A358" s="148"/>
      <c r="B358" s="317" t="s">
        <v>533</v>
      </c>
      <c r="C358" s="409" t="s">
        <v>534</v>
      </c>
      <c r="D358" s="195" t="s">
        <v>109</v>
      </c>
      <c r="E358" s="196" t="s">
        <v>43</v>
      </c>
      <c r="F358" s="347" t="s">
        <v>91</v>
      </c>
      <c r="G358" s="406">
        <f t="shared" si="51"/>
        <v>725</v>
      </c>
      <c r="H358" s="410">
        <v>870.0</v>
      </c>
      <c r="I358" s="411">
        <f t="shared" si="52"/>
        <v>826.5</v>
      </c>
      <c r="J358" s="147">
        <f t="shared" si="53"/>
        <v>725</v>
      </c>
      <c r="K358" s="118"/>
      <c r="L358" s="118"/>
      <c r="M358" s="118"/>
      <c r="N358" s="118"/>
      <c r="O358" s="118"/>
      <c r="P358" s="118"/>
      <c r="Q358" s="118"/>
      <c r="R358" s="118"/>
      <c r="S358" s="118"/>
      <c r="T358" s="118"/>
      <c r="U358" s="118"/>
      <c r="V358" s="118"/>
      <c r="W358" s="118"/>
      <c r="X358" s="118"/>
      <c r="Y358" s="118"/>
      <c r="Z358" s="118"/>
      <c r="AA358" s="118"/>
      <c r="AB358" s="118"/>
      <c r="AC358" s="118"/>
      <c r="AD358" s="118"/>
      <c r="AE358" s="118"/>
      <c r="AF358" s="118"/>
      <c r="AG358" s="118"/>
      <c r="AH358" s="118"/>
      <c r="AI358" s="118"/>
    </row>
    <row r="359" ht="1.5" customHeight="1">
      <c r="A359" s="412"/>
      <c r="B359" s="117"/>
      <c r="C359" s="117"/>
      <c r="D359" s="117"/>
      <c r="E359" s="117"/>
      <c r="F359" s="117"/>
      <c r="G359" s="117"/>
      <c r="H359" s="117"/>
      <c r="I359" s="117"/>
      <c r="J359" s="398"/>
      <c r="K359" s="118"/>
      <c r="L359" s="118"/>
      <c r="M359" s="118"/>
      <c r="N359" s="118"/>
      <c r="O359" s="118"/>
      <c r="P359" s="118"/>
      <c r="Q359" s="118"/>
      <c r="R359" s="118"/>
      <c r="S359" s="118"/>
      <c r="T359" s="118"/>
      <c r="U359" s="118"/>
      <c r="V359" s="118"/>
      <c r="W359" s="118"/>
      <c r="X359" s="118"/>
      <c r="Y359" s="118"/>
      <c r="Z359" s="118"/>
      <c r="AA359" s="118"/>
      <c r="AB359" s="118"/>
      <c r="AC359" s="118"/>
      <c r="AD359" s="118"/>
      <c r="AE359" s="118"/>
      <c r="AF359" s="118"/>
      <c r="AG359" s="118"/>
      <c r="AH359" s="118"/>
      <c r="AI359" s="118"/>
    </row>
    <row r="360" ht="22.5" customHeight="1">
      <c r="A360" s="413" t="s">
        <v>535</v>
      </c>
      <c r="J360" s="398"/>
      <c r="K360" s="118"/>
      <c r="L360" s="118"/>
      <c r="M360" s="118"/>
      <c r="N360" s="118"/>
      <c r="O360" s="118"/>
      <c r="P360" s="118"/>
      <c r="Q360" s="118"/>
      <c r="R360" s="118"/>
      <c r="S360" s="118"/>
      <c r="T360" s="118"/>
      <c r="U360" s="118"/>
      <c r="V360" s="118"/>
      <c r="W360" s="118"/>
      <c r="X360" s="118"/>
      <c r="Y360" s="118"/>
      <c r="Z360" s="118"/>
      <c r="AA360" s="118"/>
      <c r="AB360" s="118"/>
      <c r="AC360" s="118"/>
      <c r="AD360" s="118"/>
      <c r="AE360" s="118"/>
      <c r="AF360" s="118"/>
      <c r="AG360" s="118"/>
      <c r="AH360" s="118"/>
      <c r="AI360" s="118"/>
    </row>
    <row r="361" ht="24.75" customHeight="1">
      <c r="A361" s="414" t="s">
        <v>536</v>
      </c>
      <c r="B361" s="240"/>
      <c r="C361" s="240"/>
      <c r="D361" s="240"/>
      <c r="E361" s="240"/>
      <c r="F361" s="240"/>
      <c r="G361" s="240"/>
      <c r="H361" s="240"/>
      <c r="I361" s="240"/>
      <c r="J361" s="398"/>
      <c r="K361" s="118"/>
      <c r="L361" s="118"/>
      <c r="M361" s="118"/>
      <c r="N361" s="118"/>
      <c r="O361" s="118"/>
      <c r="P361" s="118"/>
      <c r="Q361" s="118"/>
      <c r="R361" s="118"/>
      <c r="S361" s="118"/>
      <c r="T361" s="118"/>
      <c r="U361" s="118"/>
      <c r="V361" s="118"/>
      <c r="W361" s="118"/>
      <c r="X361" s="118"/>
      <c r="Y361" s="118"/>
      <c r="Z361" s="118"/>
      <c r="AA361" s="118"/>
      <c r="AB361" s="118"/>
      <c r="AC361" s="118"/>
      <c r="AD361" s="118"/>
      <c r="AE361" s="118"/>
      <c r="AF361" s="118"/>
      <c r="AG361" s="118"/>
      <c r="AH361" s="118"/>
      <c r="AI361" s="118"/>
    </row>
    <row r="362" ht="27.75" customHeight="1">
      <c r="A362" s="415"/>
      <c r="B362" s="416" t="s">
        <v>537</v>
      </c>
      <c r="C362" s="417" t="s">
        <v>538</v>
      </c>
      <c r="D362" s="189" t="s">
        <v>109</v>
      </c>
      <c r="E362" s="190" t="s">
        <v>43</v>
      </c>
      <c r="F362" s="346" t="s">
        <v>91</v>
      </c>
      <c r="G362" s="329">
        <f>H362/1.2</f>
        <v>430</v>
      </c>
      <c r="H362" s="418">
        <v>516.0</v>
      </c>
      <c r="I362" s="419">
        <f>H362*(1-$I$5)</f>
        <v>490.2</v>
      </c>
      <c r="J362" s="147">
        <f>H362/1.2</f>
        <v>430</v>
      </c>
      <c r="K362" s="118"/>
      <c r="L362" s="118"/>
      <c r="M362" s="118"/>
      <c r="N362" s="118"/>
      <c r="O362" s="118"/>
      <c r="P362" s="118"/>
      <c r="Q362" s="118"/>
      <c r="R362" s="118"/>
      <c r="S362" s="118"/>
      <c r="T362" s="118"/>
      <c r="U362" s="118"/>
      <c r="V362" s="118"/>
      <c r="W362" s="118"/>
      <c r="X362" s="118"/>
      <c r="Y362" s="118"/>
      <c r="Z362" s="118"/>
      <c r="AA362" s="118"/>
      <c r="AB362" s="118"/>
      <c r="AC362" s="118"/>
      <c r="AD362" s="118"/>
      <c r="AE362" s="118"/>
      <c r="AF362" s="118"/>
      <c r="AG362" s="118"/>
      <c r="AH362" s="118"/>
      <c r="AI362" s="118"/>
    </row>
    <row r="363" ht="14.25" customHeight="1">
      <c r="A363" s="139"/>
      <c r="B363" s="420"/>
      <c r="C363" s="420"/>
      <c r="D363" s="421" t="s">
        <v>96</v>
      </c>
      <c r="E363" s="422" t="s">
        <v>43</v>
      </c>
      <c r="F363" s="339" t="s">
        <v>95</v>
      </c>
      <c r="G363" s="423"/>
      <c r="H363" s="424" t="s">
        <v>539</v>
      </c>
      <c r="I363" s="425" t="s">
        <v>539</v>
      </c>
      <c r="J363" s="426"/>
      <c r="K363" s="118"/>
      <c r="L363" s="118"/>
      <c r="M363" s="118"/>
      <c r="N363" s="118"/>
      <c r="O363" s="118"/>
      <c r="P363" s="118"/>
      <c r="Q363" s="118"/>
      <c r="R363" s="118"/>
      <c r="S363" s="118"/>
      <c r="T363" s="118"/>
      <c r="U363" s="118"/>
      <c r="V363" s="118"/>
      <c r="W363" s="118"/>
      <c r="X363" s="118"/>
      <c r="Y363" s="118"/>
      <c r="Z363" s="118"/>
      <c r="AA363" s="118"/>
      <c r="AB363" s="118"/>
      <c r="AC363" s="118"/>
      <c r="AD363" s="118"/>
      <c r="AE363" s="118"/>
      <c r="AF363" s="118"/>
      <c r="AG363" s="118"/>
      <c r="AH363" s="118"/>
      <c r="AI363" s="118"/>
    </row>
    <row r="364" ht="27.75" customHeight="1">
      <c r="A364" s="139"/>
      <c r="B364" s="416" t="s">
        <v>540</v>
      </c>
      <c r="C364" s="417" t="s">
        <v>541</v>
      </c>
      <c r="D364" s="189" t="s">
        <v>109</v>
      </c>
      <c r="E364" s="190" t="s">
        <v>43</v>
      </c>
      <c r="F364" s="346" t="s">
        <v>91</v>
      </c>
      <c r="G364" s="329">
        <f>H364/1.2</f>
        <v>487.5</v>
      </c>
      <c r="H364" s="418">
        <v>585.0</v>
      </c>
      <c r="I364" s="419">
        <f>H364*(1-$I$5)</f>
        <v>555.75</v>
      </c>
      <c r="J364" s="147">
        <f>H364/1.2</f>
        <v>487.5</v>
      </c>
      <c r="K364" s="118"/>
      <c r="L364" s="118"/>
      <c r="M364" s="118"/>
      <c r="N364" s="118"/>
      <c r="O364" s="118"/>
      <c r="P364" s="118"/>
      <c r="Q364" s="118"/>
      <c r="R364" s="118"/>
      <c r="S364" s="118"/>
      <c r="T364" s="118"/>
      <c r="U364" s="118"/>
      <c r="V364" s="118"/>
      <c r="W364" s="118"/>
      <c r="X364" s="118"/>
      <c r="Y364" s="118"/>
      <c r="Z364" s="118"/>
      <c r="AA364" s="118"/>
      <c r="AB364" s="118"/>
      <c r="AC364" s="118"/>
      <c r="AD364" s="118"/>
      <c r="AE364" s="118"/>
      <c r="AF364" s="118"/>
      <c r="AG364" s="118"/>
      <c r="AH364" s="118"/>
      <c r="AI364" s="118"/>
    </row>
    <row r="365" ht="15.75" customHeight="1">
      <c r="A365" s="139"/>
      <c r="B365" s="420"/>
      <c r="C365" s="420"/>
      <c r="D365" s="421" t="s">
        <v>96</v>
      </c>
      <c r="E365" s="422" t="s">
        <v>43</v>
      </c>
      <c r="F365" s="339" t="s">
        <v>95</v>
      </c>
      <c r="G365" s="423"/>
      <c r="H365" s="424" t="s">
        <v>539</v>
      </c>
      <c r="I365" s="425" t="s">
        <v>539</v>
      </c>
      <c r="J365" s="426"/>
      <c r="K365" s="118"/>
      <c r="L365" s="118"/>
      <c r="M365" s="118"/>
      <c r="N365" s="118"/>
      <c r="O365" s="118"/>
      <c r="P365" s="118"/>
      <c r="Q365" s="118"/>
      <c r="R365" s="118"/>
      <c r="S365" s="118"/>
      <c r="T365" s="118"/>
      <c r="U365" s="118"/>
      <c r="V365" s="118"/>
      <c r="W365" s="118"/>
      <c r="X365" s="118"/>
      <c r="Y365" s="118"/>
      <c r="Z365" s="118"/>
      <c r="AA365" s="118"/>
      <c r="AB365" s="118"/>
      <c r="AC365" s="118"/>
      <c r="AD365" s="118"/>
      <c r="AE365" s="118"/>
      <c r="AF365" s="118"/>
      <c r="AG365" s="118"/>
      <c r="AH365" s="118"/>
      <c r="AI365" s="118"/>
    </row>
    <row r="366" ht="27.75" customHeight="1">
      <c r="A366" s="139"/>
      <c r="B366" s="416" t="s">
        <v>542</v>
      </c>
      <c r="C366" s="417" t="s">
        <v>543</v>
      </c>
      <c r="D366" s="189" t="s">
        <v>109</v>
      </c>
      <c r="E366" s="190" t="s">
        <v>43</v>
      </c>
      <c r="F366" s="346" t="s">
        <v>91</v>
      </c>
      <c r="G366" s="329">
        <f>H366/1.2</f>
        <v>585</v>
      </c>
      <c r="H366" s="418">
        <v>702.0</v>
      </c>
      <c r="I366" s="419">
        <f>H366*(1-$I$5)</f>
        <v>666.9</v>
      </c>
      <c r="J366" s="147">
        <f>H366/1.2</f>
        <v>585</v>
      </c>
      <c r="K366" s="118"/>
      <c r="L366" s="118"/>
      <c r="M366" s="118"/>
      <c r="N366" s="118"/>
      <c r="O366" s="118"/>
      <c r="P366" s="118"/>
      <c r="Q366" s="118"/>
      <c r="R366" s="118"/>
      <c r="S366" s="118"/>
      <c r="T366" s="118"/>
      <c r="U366" s="118"/>
      <c r="V366" s="118"/>
      <c r="W366" s="118"/>
      <c r="X366" s="118"/>
      <c r="Y366" s="118"/>
      <c r="Z366" s="118"/>
      <c r="AA366" s="118"/>
      <c r="AB366" s="118"/>
      <c r="AC366" s="118"/>
      <c r="AD366" s="118"/>
      <c r="AE366" s="118"/>
      <c r="AF366" s="118"/>
      <c r="AG366" s="118"/>
      <c r="AH366" s="118"/>
      <c r="AI366" s="118"/>
    </row>
    <row r="367" ht="15.75" customHeight="1">
      <c r="A367" s="139"/>
      <c r="B367" s="420"/>
      <c r="C367" s="420"/>
      <c r="D367" s="421" t="s">
        <v>96</v>
      </c>
      <c r="E367" s="422" t="s">
        <v>43</v>
      </c>
      <c r="F367" s="339" t="s">
        <v>95</v>
      </c>
      <c r="G367" s="423"/>
      <c r="H367" s="424" t="s">
        <v>539</v>
      </c>
      <c r="I367" s="425" t="s">
        <v>539</v>
      </c>
      <c r="J367" s="426"/>
      <c r="K367" s="118"/>
      <c r="L367" s="118"/>
      <c r="M367" s="118"/>
      <c r="N367" s="118"/>
      <c r="O367" s="118"/>
      <c r="P367" s="118"/>
      <c r="Q367" s="118"/>
      <c r="R367" s="118"/>
      <c r="S367" s="118"/>
      <c r="T367" s="118"/>
      <c r="U367" s="118"/>
      <c r="V367" s="118"/>
      <c r="W367" s="118"/>
      <c r="X367" s="118"/>
      <c r="Y367" s="118"/>
      <c r="Z367" s="118"/>
      <c r="AA367" s="118"/>
      <c r="AB367" s="118"/>
      <c r="AC367" s="118"/>
      <c r="AD367" s="118"/>
      <c r="AE367" s="118"/>
      <c r="AF367" s="118"/>
      <c r="AG367" s="118"/>
      <c r="AH367" s="118"/>
      <c r="AI367" s="118"/>
    </row>
    <row r="368" ht="27.75" customHeight="1">
      <c r="A368" s="139"/>
      <c r="B368" s="416" t="s">
        <v>544</v>
      </c>
      <c r="C368" s="417" t="s">
        <v>545</v>
      </c>
      <c r="D368" s="189" t="s">
        <v>109</v>
      </c>
      <c r="E368" s="190" t="s">
        <v>43</v>
      </c>
      <c r="F368" s="346" t="s">
        <v>91</v>
      </c>
      <c r="G368" s="329">
        <f>H368/1.2</f>
        <v>680</v>
      </c>
      <c r="H368" s="418">
        <v>816.0</v>
      </c>
      <c r="I368" s="419">
        <f>H368*(1-$I$5)</f>
        <v>775.2</v>
      </c>
      <c r="J368" s="147">
        <f>H368/1.2</f>
        <v>680</v>
      </c>
      <c r="K368" s="118"/>
      <c r="L368" s="118"/>
      <c r="M368" s="118"/>
      <c r="N368" s="118"/>
      <c r="O368" s="118"/>
      <c r="P368" s="118"/>
      <c r="Q368" s="118"/>
      <c r="R368" s="118"/>
      <c r="S368" s="118"/>
      <c r="T368" s="118"/>
      <c r="U368" s="118"/>
      <c r="V368" s="118"/>
      <c r="W368" s="118"/>
      <c r="X368" s="118"/>
      <c r="Y368" s="118"/>
      <c r="Z368" s="118"/>
      <c r="AA368" s="118"/>
      <c r="AB368" s="118"/>
      <c r="AC368" s="118"/>
      <c r="AD368" s="118"/>
      <c r="AE368" s="118"/>
      <c r="AF368" s="118"/>
      <c r="AG368" s="118"/>
      <c r="AH368" s="118"/>
      <c r="AI368" s="118"/>
    </row>
    <row r="369" ht="12.75" customHeight="1">
      <c r="A369" s="139"/>
      <c r="B369" s="420"/>
      <c r="C369" s="420"/>
      <c r="D369" s="421" t="s">
        <v>96</v>
      </c>
      <c r="E369" s="422" t="s">
        <v>43</v>
      </c>
      <c r="F369" s="339" t="s">
        <v>95</v>
      </c>
      <c r="G369" s="423"/>
      <c r="H369" s="424" t="s">
        <v>539</v>
      </c>
      <c r="I369" s="425" t="s">
        <v>539</v>
      </c>
      <c r="J369" s="426"/>
      <c r="K369" s="118"/>
      <c r="L369" s="118"/>
      <c r="M369" s="118"/>
      <c r="N369" s="118"/>
      <c r="O369" s="118"/>
      <c r="P369" s="118"/>
      <c r="Q369" s="118"/>
      <c r="R369" s="118"/>
      <c r="S369" s="118"/>
      <c r="T369" s="118"/>
      <c r="U369" s="118"/>
      <c r="V369" s="118"/>
      <c r="W369" s="118"/>
      <c r="X369" s="118"/>
      <c r="Y369" s="118"/>
      <c r="Z369" s="118"/>
      <c r="AA369" s="118"/>
      <c r="AB369" s="118"/>
      <c r="AC369" s="118"/>
      <c r="AD369" s="118"/>
      <c r="AE369" s="118"/>
      <c r="AF369" s="118"/>
      <c r="AG369" s="118"/>
      <c r="AH369" s="118"/>
      <c r="AI369" s="118"/>
    </row>
    <row r="370" ht="18.0" customHeight="1">
      <c r="A370" s="139"/>
      <c r="B370" s="416" t="s">
        <v>546</v>
      </c>
      <c r="C370" s="417" t="s">
        <v>547</v>
      </c>
      <c r="D370" s="427" t="s">
        <v>109</v>
      </c>
      <c r="E370" s="428" t="s">
        <v>43</v>
      </c>
      <c r="F370" s="429" t="s">
        <v>91</v>
      </c>
      <c r="G370" s="430">
        <f>H370/1.2</f>
        <v>832.5</v>
      </c>
      <c r="H370" s="431">
        <v>999.0</v>
      </c>
      <c r="I370" s="432">
        <f>H370*(1-$I$5)</f>
        <v>949.05</v>
      </c>
      <c r="J370" s="433">
        <f>H370/1.2</f>
        <v>832.5</v>
      </c>
      <c r="K370" s="118"/>
      <c r="L370" s="118"/>
      <c r="M370" s="118"/>
      <c r="N370" s="118"/>
      <c r="O370" s="118"/>
      <c r="P370" s="118"/>
      <c r="Q370" s="118"/>
      <c r="R370" s="118"/>
      <c r="S370" s="118"/>
      <c r="T370" s="118"/>
      <c r="U370" s="118"/>
      <c r="V370" s="118"/>
      <c r="W370" s="118"/>
      <c r="X370" s="118"/>
      <c r="Y370" s="118"/>
      <c r="Z370" s="118"/>
      <c r="AA370" s="118"/>
      <c r="AB370" s="118"/>
      <c r="AC370" s="118"/>
      <c r="AD370" s="118"/>
      <c r="AE370" s="118"/>
      <c r="AF370" s="118"/>
      <c r="AG370" s="118"/>
      <c r="AH370" s="118"/>
      <c r="AI370" s="118"/>
    </row>
    <row r="371" ht="18.0" customHeight="1">
      <c r="A371" s="139"/>
      <c r="B371" s="420"/>
      <c r="C371" s="420"/>
      <c r="D371" s="420"/>
      <c r="E371" s="420"/>
      <c r="F371" s="420"/>
      <c r="G371" s="420"/>
      <c r="H371" s="420"/>
      <c r="I371" s="420"/>
      <c r="J371" s="434"/>
      <c r="K371" s="118"/>
      <c r="L371" s="118"/>
      <c r="M371" s="118"/>
      <c r="N371" s="118"/>
      <c r="O371" s="118"/>
      <c r="P371" s="118"/>
      <c r="Q371" s="118"/>
      <c r="R371" s="118"/>
      <c r="S371" s="118"/>
      <c r="T371" s="118"/>
      <c r="U371" s="118"/>
      <c r="V371" s="118"/>
      <c r="W371" s="118"/>
      <c r="X371" s="118"/>
      <c r="Y371" s="118"/>
      <c r="Z371" s="118"/>
      <c r="AA371" s="118"/>
      <c r="AB371" s="118"/>
      <c r="AC371" s="118"/>
      <c r="AD371" s="118"/>
      <c r="AE371" s="118"/>
      <c r="AF371" s="118"/>
      <c r="AG371" s="118"/>
      <c r="AH371" s="118"/>
      <c r="AI371" s="118"/>
    </row>
    <row r="372" ht="18.0" customHeight="1">
      <c r="A372" s="139"/>
      <c r="B372" s="435" t="s">
        <v>548</v>
      </c>
      <c r="C372" s="436" t="s">
        <v>549</v>
      </c>
      <c r="D372" s="437" t="s">
        <v>109</v>
      </c>
      <c r="E372" s="438" t="s">
        <v>43</v>
      </c>
      <c r="F372" s="439" t="s">
        <v>91</v>
      </c>
      <c r="G372" s="430">
        <f>H372/1.2</f>
        <v>882.5</v>
      </c>
      <c r="H372" s="440">
        <v>1059.0</v>
      </c>
      <c r="I372" s="441">
        <f>H372*(1-$I$5)</f>
        <v>1006.05</v>
      </c>
      <c r="J372" s="433">
        <f>H372/1.2</f>
        <v>882.5</v>
      </c>
      <c r="K372" s="118"/>
      <c r="L372" s="118"/>
      <c r="M372" s="118"/>
      <c r="N372" s="118"/>
      <c r="O372" s="118"/>
      <c r="P372" s="118"/>
      <c r="Q372" s="118"/>
      <c r="R372" s="118"/>
      <c r="S372" s="118"/>
      <c r="T372" s="118"/>
      <c r="U372" s="118"/>
      <c r="V372" s="118"/>
      <c r="W372" s="118"/>
      <c r="X372" s="118"/>
      <c r="Y372" s="118"/>
      <c r="Z372" s="118"/>
      <c r="AA372" s="118"/>
      <c r="AB372" s="118"/>
      <c r="AC372" s="118"/>
      <c r="AD372" s="118"/>
      <c r="AE372" s="118"/>
      <c r="AF372" s="118"/>
      <c r="AG372" s="118"/>
      <c r="AH372" s="118"/>
      <c r="AI372" s="118"/>
    </row>
    <row r="373" ht="18.0" customHeight="1">
      <c r="A373" s="148"/>
      <c r="B373" s="420"/>
      <c r="C373" s="420"/>
      <c r="D373" s="420"/>
      <c r="E373" s="420"/>
      <c r="F373" s="420"/>
      <c r="G373" s="420"/>
      <c r="H373" s="420"/>
      <c r="I373" s="420"/>
      <c r="J373" s="434"/>
      <c r="K373" s="118"/>
      <c r="L373" s="118"/>
      <c r="M373" s="118"/>
      <c r="N373" s="118"/>
      <c r="O373" s="118"/>
      <c r="P373" s="118"/>
      <c r="Q373" s="118"/>
      <c r="R373" s="118"/>
      <c r="S373" s="118"/>
      <c r="T373" s="118"/>
      <c r="U373" s="118"/>
      <c r="V373" s="118"/>
      <c r="W373" s="118"/>
      <c r="X373" s="118"/>
      <c r="Y373" s="118"/>
      <c r="Z373" s="118"/>
      <c r="AA373" s="118"/>
      <c r="AB373" s="118"/>
      <c r="AC373" s="118"/>
      <c r="AD373" s="118"/>
      <c r="AE373" s="118"/>
      <c r="AF373" s="118"/>
      <c r="AG373" s="118"/>
      <c r="AH373" s="118"/>
      <c r="AI373" s="118"/>
    </row>
    <row r="374" ht="1.5" customHeight="1">
      <c r="A374" s="412"/>
      <c r="B374" s="117"/>
      <c r="C374" s="117"/>
      <c r="D374" s="117"/>
      <c r="E374" s="117"/>
      <c r="F374" s="117"/>
      <c r="G374" s="117"/>
      <c r="H374" s="117"/>
      <c r="I374" s="117"/>
      <c r="J374" s="398"/>
      <c r="K374" s="118"/>
      <c r="L374" s="97"/>
      <c r="M374" s="98"/>
      <c r="N374" s="98"/>
      <c r="O374" s="98"/>
      <c r="P374" s="98"/>
      <c r="Q374" s="98"/>
      <c r="R374" s="98"/>
      <c r="S374" s="98"/>
      <c r="T374" s="98"/>
      <c r="U374" s="98"/>
      <c r="V374" s="98"/>
      <c r="W374" s="98"/>
      <c r="X374" s="98"/>
      <c r="Y374" s="98"/>
      <c r="Z374" s="98"/>
      <c r="AA374" s="98"/>
      <c r="AB374" s="98"/>
      <c r="AC374" s="98"/>
      <c r="AD374" s="98"/>
      <c r="AE374" s="98"/>
      <c r="AF374" s="98"/>
      <c r="AG374" s="98"/>
      <c r="AH374" s="98"/>
      <c r="AI374" s="98"/>
    </row>
    <row r="375" ht="22.5" customHeight="1">
      <c r="A375" s="413" t="s">
        <v>550</v>
      </c>
      <c r="J375" s="398"/>
      <c r="K375" s="118"/>
      <c r="L375" s="97"/>
      <c r="M375" s="98"/>
      <c r="N375" s="98"/>
      <c r="O375" s="98"/>
      <c r="P375" s="98"/>
      <c r="Q375" s="98"/>
      <c r="R375" s="98"/>
      <c r="S375" s="98"/>
      <c r="T375" s="98"/>
      <c r="U375" s="98"/>
      <c r="V375" s="98"/>
      <c r="W375" s="98"/>
      <c r="X375" s="98"/>
      <c r="Y375" s="98"/>
      <c r="Z375" s="98"/>
      <c r="AA375" s="98"/>
      <c r="AB375" s="98"/>
      <c r="AC375" s="98"/>
      <c r="AD375" s="98"/>
      <c r="AE375" s="98"/>
      <c r="AF375" s="98"/>
      <c r="AG375" s="98"/>
      <c r="AH375" s="98"/>
      <c r="AI375" s="98"/>
    </row>
    <row r="376" ht="12.75" customHeight="1">
      <c r="A376" s="414" t="s">
        <v>551</v>
      </c>
      <c r="B376" s="240"/>
      <c r="C376" s="240"/>
      <c r="D376" s="240"/>
      <c r="E376" s="240"/>
      <c r="F376" s="240"/>
      <c r="G376" s="240"/>
      <c r="H376" s="240"/>
      <c r="I376" s="240"/>
      <c r="J376" s="398"/>
      <c r="K376" s="118"/>
      <c r="L376" s="97"/>
      <c r="M376" s="98"/>
      <c r="N376" s="98"/>
      <c r="O376" s="98"/>
      <c r="P376" s="98"/>
      <c r="Q376" s="98"/>
      <c r="R376" s="98"/>
      <c r="S376" s="98"/>
      <c r="T376" s="98"/>
      <c r="U376" s="98"/>
      <c r="V376" s="98"/>
      <c r="W376" s="98"/>
      <c r="X376" s="98"/>
      <c r="Y376" s="98"/>
      <c r="Z376" s="98"/>
      <c r="AA376" s="98"/>
      <c r="AB376" s="98"/>
      <c r="AC376" s="98"/>
      <c r="AD376" s="98"/>
      <c r="AE376" s="98"/>
      <c r="AF376" s="98"/>
      <c r="AG376" s="98"/>
      <c r="AH376" s="98"/>
      <c r="AI376" s="98"/>
    </row>
    <row r="377" ht="15.75" customHeight="1">
      <c r="A377" s="139"/>
      <c r="B377" s="416" t="s">
        <v>552</v>
      </c>
      <c r="C377" s="417" t="s">
        <v>553</v>
      </c>
      <c r="D377" s="442" t="s">
        <v>94</v>
      </c>
      <c r="E377" s="443" t="s">
        <v>43</v>
      </c>
      <c r="F377" s="429" t="s">
        <v>91</v>
      </c>
      <c r="G377" s="430">
        <f>H377/1.2</f>
        <v>1745</v>
      </c>
      <c r="H377" s="444">
        <v>2094.0</v>
      </c>
      <c r="I377" s="445">
        <f>H377*(1-$I$5)</f>
        <v>1989.3</v>
      </c>
      <c r="J377" s="433">
        <f>H377/1.2</f>
        <v>1745</v>
      </c>
      <c r="K377" s="118"/>
      <c r="L377" s="97"/>
      <c r="M377" s="98"/>
      <c r="N377" s="98"/>
      <c r="O377" s="98"/>
      <c r="P377" s="98"/>
      <c r="Q377" s="98"/>
      <c r="R377" s="98"/>
      <c r="S377" s="98"/>
      <c r="T377" s="98"/>
      <c r="U377" s="98"/>
      <c r="V377" s="98"/>
      <c r="W377" s="98"/>
      <c r="X377" s="98"/>
      <c r="Y377" s="98"/>
      <c r="Z377" s="98"/>
      <c r="AA377" s="98"/>
      <c r="AB377" s="98"/>
      <c r="AC377" s="98"/>
      <c r="AD377" s="98"/>
      <c r="AE377" s="98"/>
      <c r="AF377" s="98"/>
      <c r="AG377" s="98"/>
      <c r="AH377" s="98"/>
      <c r="AI377" s="98"/>
    </row>
    <row r="378" ht="15.75" customHeight="1">
      <c r="A378" s="139"/>
      <c r="B378" s="420"/>
      <c r="C378" s="420"/>
      <c r="D378" s="420"/>
      <c r="E378" s="420"/>
      <c r="F378" s="420"/>
      <c r="G378" s="420"/>
      <c r="H378" s="420"/>
      <c r="I378" s="420"/>
      <c r="J378" s="434"/>
      <c r="K378" s="118"/>
      <c r="L378" s="97"/>
      <c r="M378" s="98"/>
      <c r="N378" s="98"/>
      <c r="O378" s="98"/>
      <c r="P378" s="98"/>
      <c r="Q378" s="98"/>
      <c r="R378" s="98"/>
      <c r="S378" s="98"/>
      <c r="T378" s="98"/>
      <c r="U378" s="98"/>
      <c r="V378" s="98"/>
      <c r="W378" s="98"/>
      <c r="X378" s="98"/>
      <c r="Y378" s="98"/>
      <c r="Z378" s="98"/>
      <c r="AA378" s="98"/>
      <c r="AB378" s="98"/>
      <c r="AC378" s="98"/>
      <c r="AD378" s="98"/>
      <c r="AE378" s="98"/>
      <c r="AF378" s="98"/>
      <c r="AG378" s="98"/>
      <c r="AH378" s="98"/>
      <c r="AI378" s="98"/>
    </row>
    <row r="379" ht="15.75" customHeight="1">
      <c r="A379" s="139"/>
      <c r="B379" s="416" t="s">
        <v>554</v>
      </c>
      <c r="C379" s="417" t="s">
        <v>555</v>
      </c>
      <c r="D379" s="442" t="s">
        <v>94</v>
      </c>
      <c r="E379" s="443" t="s">
        <v>43</v>
      </c>
      <c r="F379" s="429" t="s">
        <v>91</v>
      </c>
      <c r="G379" s="430">
        <f>H379/1.2</f>
        <v>1825</v>
      </c>
      <c r="H379" s="444">
        <v>2190.0</v>
      </c>
      <c r="I379" s="445">
        <f>H379*(1-$I$5)</f>
        <v>2080.5</v>
      </c>
      <c r="J379" s="433">
        <f>H379/1.2</f>
        <v>1825</v>
      </c>
      <c r="K379" s="118"/>
      <c r="L379" s="97"/>
      <c r="M379" s="98"/>
      <c r="N379" s="98"/>
      <c r="O379" s="98"/>
      <c r="P379" s="98"/>
      <c r="Q379" s="98"/>
      <c r="R379" s="98"/>
      <c r="S379" s="98"/>
      <c r="T379" s="98"/>
      <c r="U379" s="98"/>
      <c r="V379" s="98"/>
      <c r="W379" s="98"/>
      <c r="X379" s="98"/>
      <c r="Y379" s="98"/>
      <c r="Z379" s="98"/>
      <c r="AA379" s="98"/>
      <c r="AB379" s="98"/>
      <c r="AC379" s="98"/>
      <c r="AD379" s="98"/>
      <c r="AE379" s="98"/>
      <c r="AF379" s="98"/>
      <c r="AG379" s="98"/>
      <c r="AH379" s="98"/>
      <c r="AI379" s="98"/>
    </row>
    <row r="380" ht="15.75" customHeight="1">
      <c r="A380" s="139"/>
      <c r="B380" s="420"/>
      <c r="C380" s="420"/>
      <c r="D380" s="420"/>
      <c r="E380" s="420"/>
      <c r="F380" s="420"/>
      <c r="G380" s="420"/>
      <c r="H380" s="420"/>
      <c r="I380" s="420"/>
      <c r="J380" s="434"/>
      <c r="K380" s="118"/>
      <c r="L380" s="97"/>
      <c r="M380" s="98"/>
      <c r="N380" s="98"/>
      <c r="O380" s="98"/>
      <c r="P380" s="98"/>
      <c r="Q380" s="98"/>
      <c r="R380" s="98"/>
      <c r="S380" s="98"/>
      <c r="T380" s="98"/>
      <c r="U380" s="98"/>
      <c r="V380" s="98"/>
      <c r="W380" s="98"/>
      <c r="X380" s="98"/>
      <c r="Y380" s="98"/>
      <c r="Z380" s="98"/>
      <c r="AA380" s="98"/>
      <c r="AB380" s="98"/>
      <c r="AC380" s="98"/>
      <c r="AD380" s="98"/>
      <c r="AE380" s="98"/>
      <c r="AF380" s="98"/>
      <c r="AG380" s="98"/>
      <c r="AH380" s="98"/>
      <c r="AI380" s="98"/>
    </row>
    <row r="381" ht="15.75" customHeight="1">
      <c r="A381" s="139"/>
      <c r="B381" s="416" t="s">
        <v>556</v>
      </c>
      <c r="C381" s="417" t="s">
        <v>557</v>
      </c>
      <c r="D381" s="442" t="s">
        <v>94</v>
      </c>
      <c r="E381" s="443" t="s">
        <v>43</v>
      </c>
      <c r="F381" s="429" t="s">
        <v>91</v>
      </c>
      <c r="G381" s="430">
        <f>H381/1.2</f>
        <v>1912.5</v>
      </c>
      <c r="H381" s="444">
        <v>2295.0</v>
      </c>
      <c r="I381" s="445">
        <f>H381*(1-$I$5)</f>
        <v>2180.25</v>
      </c>
      <c r="J381" s="433">
        <f>H381/1.2</f>
        <v>1912.5</v>
      </c>
      <c r="K381" s="118"/>
      <c r="L381" s="97"/>
      <c r="M381" s="98"/>
      <c r="N381" s="98"/>
      <c r="O381" s="98"/>
      <c r="P381" s="98"/>
      <c r="Q381" s="98"/>
      <c r="R381" s="98"/>
      <c r="S381" s="98"/>
      <c r="T381" s="98"/>
      <c r="U381" s="98"/>
      <c r="V381" s="98"/>
      <c r="W381" s="98"/>
      <c r="X381" s="98"/>
      <c r="Y381" s="98"/>
      <c r="Z381" s="98"/>
      <c r="AA381" s="98"/>
      <c r="AB381" s="98"/>
      <c r="AC381" s="98"/>
      <c r="AD381" s="98"/>
      <c r="AE381" s="98"/>
      <c r="AF381" s="98"/>
      <c r="AG381" s="98"/>
      <c r="AH381" s="98"/>
      <c r="AI381" s="98"/>
    </row>
    <row r="382" ht="15.75" customHeight="1">
      <c r="A382" s="139"/>
      <c r="B382" s="420"/>
      <c r="C382" s="420"/>
      <c r="D382" s="420"/>
      <c r="E382" s="420"/>
      <c r="F382" s="420"/>
      <c r="G382" s="420"/>
      <c r="H382" s="420"/>
      <c r="I382" s="420"/>
      <c r="J382" s="434"/>
      <c r="K382" s="118"/>
      <c r="L382" s="97"/>
      <c r="M382" s="98"/>
      <c r="N382" s="98"/>
      <c r="O382" s="98"/>
      <c r="P382" s="98"/>
      <c r="Q382" s="98"/>
      <c r="R382" s="98"/>
      <c r="S382" s="98"/>
      <c r="T382" s="98"/>
      <c r="U382" s="98"/>
      <c r="V382" s="98"/>
      <c r="W382" s="98"/>
      <c r="X382" s="98"/>
      <c r="Y382" s="98"/>
      <c r="Z382" s="98"/>
      <c r="AA382" s="98"/>
      <c r="AB382" s="98"/>
      <c r="AC382" s="98"/>
      <c r="AD382" s="98"/>
      <c r="AE382" s="98"/>
      <c r="AF382" s="98"/>
      <c r="AG382" s="98"/>
      <c r="AH382" s="98"/>
      <c r="AI382" s="98"/>
    </row>
    <row r="383" ht="15.75" customHeight="1">
      <c r="A383" s="139"/>
      <c r="B383" s="416" t="s">
        <v>558</v>
      </c>
      <c r="C383" s="417" t="s">
        <v>559</v>
      </c>
      <c r="D383" s="442" t="s">
        <v>94</v>
      </c>
      <c r="E383" s="443" t="s">
        <v>43</v>
      </c>
      <c r="F383" s="429" t="s">
        <v>91</v>
      </c>
      <c r="G383" s="430">
        <f>H383/1.2</f>
        <v>2162.5</v>
      </c>
      <c r="H383" s="444">
        <v>2595.0</v>
      </c>
      <c r="I383" s="445">
        <f>H383*(1-$I$5)</f>
        <v>2465.25</v>
      </c>
      <c r="J383" s="433">
        <f>H383/1.2</f>
        <v>2162.5</v>
      </c>
      <c r="K383" s="118"/>
      <c r="L383" s="97"/>
      <c r="M383" s="98"/>
      <c r="N383" s="98"/>
      <c r="O383" s="98"/>
      <c r="P383" s="98"/>
      <c r="Q383" s="98"/>
      <c r="R383" s="98"/>
      <c r="S383" s="98"/>
      <c r="T383" s="98"/>
      <c r="U383" s="98"/>
      <c r="V383" s="98"/>
      <c r="W383" s="98"/>
      <c r="X383" s="98"/>
      <c r="Y383" s="98"/>
      <c r="Z383" s="98"/>
      <c r="AA383" s="98"/>
      <c r="AB383" s="98"/>
      <c r="AC383" s="98"/>
      <c r="AD383" s="98"/>
      <c r="AE383" s="98"/>
      <c r="AF383" s="98"/>
      <c r="AG383" s="98"/>
      <c r="AH383" s="98"/>
      <c r="AI383" s="98"/>
    </row>
    <row r="384" ht="15.75" customHeight="1">
      <c r="A384" s="139"/>
      <c r="B384" s="420"/>
      <c r="C384" s="420"/>
      <c r="D384" s="420"/>
      <c r="E384" s="420"/>
      <c r="F384" s="420"/>
      <c r="G384" s="420"/>
      <c r="H384" s="420"/>
      <c r="I384" s="420"/>
      <c r="J384" s="434"/>
      <c r="K384" s="118"/>
      <c r="L384" s="97"/>
      <c r="M384" s="98"/>
      <c r="N384" s="98"/>
      <c r="O384" s="98"/>
      <c r="P384" s="98"/>
      <c r="Q384" s="98"/>
      <c r="R384" s="98"/>
      <c r="S384" s="98"/>
      <c r="T384" s="98"/>
      <c r="U384" s="98"/>
      <c r="V384" s="98"/>
      <c r="W384" s="98"/>
      <c r="X384" s="98"/>
      <c r="Y384" s="98"/>
      <c r="Z384" s="98"/>
      <c r="AA384" s="98"/>
      <c r="AB384" s="98"/>
      <c r="AC384" s="98"/>
      <c r="AD384" s="98"/>
      <c r="AE384" s="98"/>
      <c r="AF384" s="98"/>
      <c r="AG384" s="98"/>
      <c r="AH384" s="98"/>
      <c r="AI384" s="98"/>
    </row>
    <row r="385" ht="15.75" customHeight="1">
      <c r="A385" s="139"/>
      <c r="B385" s="416" t="s">
        <v>560</v>
      </c>
      <c r="C385" s="417" t="s">
        <v>561</v>
      </c>
      <c r="D385" s="442" t="s">
        <v>94</v>
      </c>
      <c r="E385" s="443" t="s">
        <v>43</v>
      </c>
      <c r="F385" s="429" t="s">
        <v>91</v>
      </c>
      <c r="G385" s="430">
        <f>H385/1.2</f>
        <v>3855</v>
      </c>
      <c r="H385" s="444">
        <v>4626.0</v>
      </c>
      <c r="I385" s="445">
        <f>H385*(1-$I$5)</f>
        <v>4394.7</v>
      </c>
      <c r="J385" s="433">
        <f>H385/1.2</f>
        <v>3855</v>
      </c>
      <c r="K385" s="446"/>
      <c r="L385" s="97"/>
      <c r="M385" s="98"/>
      <c r="N385" s="98"/>
      <c r="O385" s="98"/>
      <c r="P385" s="98"/>
      <c r="Q385" s="98"/>
      <c r="R385" s="98"/>
      <c r="S385" s="98"/>
      <c r="T385" s="98"/>
      <c r="U385" s="98"/>
      <c r="V385" s="98"/>
      <c r="W385" s="98"/>
      <c r="X385" s="98"/>
      <c r="Y385" s="98"/>
      <c r="Z385" s="98"/>
      <c r="AA385" s="98"/>
      <c r="AB385" s="98"/>
      <c r="AC385" s="98"/>
      <c r="AD385" s="98"/>
      <c r="AE385" s="98"/>
      <c r="AF385" s="98"/>
      <c r="AG385" s="98"/>
      <c r="AH385" s="98"/>
      <c r="AI385" s="98"/>
    </row>
    <row r="386" ht="15.75" customHeight="1">
      <c r="A386" s="139"/>
      <c r="B386" s="420"/>
      <c r="C386" s="420"/>
      <c r="D386" s="420"/>
      <c r="E386" s="420"/>
      <c r="F386" s="420"/>
      <c r="G386" s="420"/>
      <c r="H386" s="420"/>
      <c r="I386" s="420"/>
      <c r="J386" s="434"/>
      <c r="K386" s="434"/>
      <c r="L386" s="97"/>
      <c r="M386" s="98"/>
      <c r="N386" s="98"/>
      <c r="O386" s="98"/>
      <c r="P386" s="98"/>
      <c r="Q386" s="98"/>
      <c r="R386" s="98"/>
      <c r="S386" s="98"/>
      <c r="T386" s="98"/>
      <c r="U386" s="98"/>
      <c r="V386" s="98"/>
      <c r="W386" s="98"/>
      <c r="X386" s="98"/>
      <c r="Y386" s="98"/>
      <c r="Z386" s="98"/>
      <c r="AA386" s="98"/>
      <c r="AB386" s="98"/>
      <c r="AC386" s="98"/>
      <c r="AD386" s="98"/>
      <c r="AE386" s="98"/>
      <c r="AF386" s="98"/>
      <c r="AG386" s="98"/>
      <c r="AH386" s="98"/>
      <c r="AI386" s="98"/>
    </row>
    <row r="387" ht="15.75" customHeight="1">
      <c r="A387" s="139"/>
      <c r="B387" s="416" t="s">
        <v>562</v>
      </c>
      <c r="C387" s="417" t="s">
        <v>563</v>
      </c>
      <c r="D387" s="442" t="s">
        <v>94</v>
      </c>
      <c r="E387" s="443" t="s">
        <v>43</v>
      </c>
      <c r="F387" s="429" t="s">
        <v>91</v>
      </c>
      <c r="G387" s="430">
        <f>H387/1.2</f>
        <v>4495</v>
      </c>
      <c r="H387" s="444">
        <v>5394.0</v>
      </c>
      <c r="I387" s="445">
        <f>H387*(1-$I$5)</f>
        <v>5124.3</v>
      </c>
      <c r="J387" s="433">
        <f>H387/1.2</f>
        <v>4495</v>
      </c>
      <c r="K387" s="447"/>
      <c r="L387" s="97"/>
      <c r="M387" s="98"/>
      <c r="N387" s="98"/>
      <c r="O387" s="98"/>
      <c r="P387" s="98"/>
      <c r="Q387" s="98"/>
      <c r="R387" s="98"/>
      <c r="S387" s="98"/>
      <c r="T387" s="98"/>
      <c r="U387" s="98"/>
      <c r="V387" s="98"/>
      <c r="W387" s="98"/>
      <c r="X387" s="98"/>
      <c r="Y387" s="98"/>
      <c r="Z387" s="98"/>
      <c r="AA387" s="98"/>
      <c r="AB387" s="98"/>
      <c r="AC387" s="98"/>
      <c r="AD387" s="98"/>
      <c r="AE387" s="98"/>
      <c r="AF387" s="98"/>
      <c r="AG387" s="98"/>
      <c r="AH387" s="98"/>
      <c r="AI387" s="98"/>
    </row>
    <row r="388" ht="15.75" customHeight="1">
      <c r="A388" s="139"/>
      <c r="B388" s="420"/>
      <c r="C388" s="420"/>
      <c r="D388" s="420"/>
      <c r="E388" s="420"/>
      <c r="F388" s="420"/>
      <c r="G388" s="420"/>
      <c r="H388" s="420"/>
      <c r="I388" s="420"/>
      <c r="J388" s="434"/>
      <c r="K388" s="434"/>
      <c r="L388" s="97"/>
      <c r="M388" s="98"/>
      <c r="N388" s="98"/>
      <c r="O388" s="98"/>
      <c r="P388" s="98"/>
      <c r="Q388" s="98"/>
      <c r="R388" s="98"/>
      <c r="S388" s="98"/>
      <c r="T388" s="98"/>
      <c r="U388" s="98"/>
      <c r="V388" s="98"/>
      <c r="W388" s="98"/>
      <c r="X388" s="98"/>
      <c r="Y388" s="98"/>
      <c r="Z388" s="98"/>
      <c r="AA388" s="98"/>
      <c r="AB388" s="98"/>
      <c r="AC388" s="98"/>
      <c r="AD388" s="98"/>
      <c r="AE388" s="98"/>
      <c r="AF388" s="98"/>
      <c r="AG388" s="98"/>
      <c r="AH388" s="98"/>
      <c r="AI388" s="98"/>
    </row>
    <row r="389" ht="15.75" customHeight="1">
      <c r="A389" s="139"/>
      <c r="B389" s="416" t="s">
        <v>564</v>
      </c>
      <c r="C389" s="417" t="s">
        <v>563</v>
      </c>
      <c r="D389" s="442" t="s">
        <v>94</v>
      </c>
      <c r="E389" s="443" t="s">
        <v>43</v>
      </c>
      <c r="F389" s="429" t="s">
        <v>91</v>
      </c>
      <c r="G389" s="430">
        <f>H389/1.2</f>
        <v>6162.5</v>
      </c>
      <c r="H389" s="444">
        <v>7395.0</v>
      </c>
      <c r="I389" s="445">
        <f>H389*(1-$I$5)</f>
        <v>7025.25</v>
      </c>
      <c r="J389" s="433">
        <f>H389/1.2</f>
        <v>6162.5</v>
      </c>
      <c r="K389" s="447"/>
      <c r="L389" s="97"/>
      <c r="M389" s="98"/>
      <c r="N389" s="98"/>
      <c r="O389" s="98"/>
      <c r="P389" s="98"/>
      <c r="Q389" s="98"/>
      <c r="R389" s="98"/>
      <c r="S389" s="98"/>
      <c r="T389" s="98"/>
      <c r="U389" s="98"/>
      <c r="V389" s="98"/>
      <c r="W389" s="98"/>
      <c r="X389" s="98"/>
      <c r="Y389" s="98"/>
      <c r="Z389" s="98"/>
      <c r="AA389" s="98"/>
      <c r="AB389" s="98"/>
      <c r="AC389" s="98"/>
      <c r="AD389" s="98"/>
      <c r="AE389" s="98"/>
      <c r="AF389" s="98"/>
      <c r="AG389" s="98"/>
      <c r="AH389" s="98"/>
      <c r="AI389" s="98"/>
    </row>
    <row r="390" ht="15.75" customHeight="1">
      <c r="A390" s="139"/>
      <c r="B390" s="420"/>
      <c r="C390" s="420"/>
      <c r="D390" s="420"/>
      <c r="E390" s="420"/>
      <c r="F390" s="420"/>
      <c r="G390" s="420"/>
      <c r="H390" s="420"/>
      <c r="I390" s="420"/>
      <c r="J390" s="434"/>
      <c r="K390" s="434"/>
      <c r="L390" s="97"/>
      <c r="M390" s="98"/>
      <c r="N390" s="98"/>
      <c r="O390" s="98"/>
      <c r="P390" s="98"/>
      <c r="Q390" s="98"/>
      <c r="R390" s="98"/>
      <c r="S390" s="98"/>
      <c r="T390" s="98"/>
      <c r="U390" s="98"/>
      <c r="V390" s="98"/>
      <c r="W390" s="98"/>
      <c r="X390" s="98"/>
      <c r="Y390" s="98"/>
      <c r="Z390" s="98"/>
      <c r="AA390" s="98"/>
      <c r="AB390" s="98"/>
      <c r="AC390" s="98"/>
      <c r="AD390" s="98"/>
      <c r="AE390" s="98"/>
      <c r="AF390" s="98"/>
      <c r="AG390" s="98"/>
      <c r="AH390" s="98"/>
      <c r="AI390" s="98"/>
    </row>
    <row r="391" ht="15.75" customHeight="1">
      <c r="A391" s="139"/>
      <c r="B391" s="416" t="s">
        <v>565</v>
      </c>
      <c r="C391" s="417" t="s">
        <v>566</v>
      </c>
      <c r="D391" s="442" t="s">
        <v>94</v>
      </c>
      <c r="E391" s="443" t="s">
        <v>43</v>
      </c>
      <c r="F391" s="429" t="s">
        <v>91</v>
      </c>
      <c r="G391" s="430">
        <f>H391/1.2</f>
        <v>7445</v>
      </c>
      <c r="H391" s="444">
        <v>8934.0</v>
      </c>
      <c r="I391" s="445">
        <f>H391*(1-$I$5)</f>
        <v>8487.3</v>
      </c>
      <c r="J391" s="433">
        <f>H391/1.2</f>
        <v>7445</v>
      </c>
      <c r="K391" s="447"/>
      <c r="L391" s="97"/>
      <c r="M391" s="98"/>
      <c r="N391" s="98"/>
      <c r="O391" s="98"/>
      <c r="P391" s="98"/>
      <c r="Q391" s="98"/>
      <c r="R391" s="98"/>
      <c r="S391" s="98"/>
      <c r="T391" s="98"/>
      <c r="U391" s="98"/>
      <c r="V391" s="98"/>
      <c r="W391" s="98"/>
      <c r="X391" s="98"/>
      <c r="Y391" s="98"/>
      <c r="Z391" s="98"/>
      <c r="AA391" s="98"/>
      <c r="AB391" s="98"/>
      <c r="AC391" s="98"/>
      <c r="AD391" s="98"/>
      <c r="AE391" s="98"/>
      <c r="AF391" s="98"/>
      <c r="AG391" s="98"/>
      <c r="AH391" s="98"/>
      <c r="AI391" s="98"/>
    </row>
    <row r="392" ht="15.75" customHeight="1">
      <c r="A392" s="148"/>
      <c r="B392" s="420"/>
      <c r="C392" s="420"/>
      <c r="D392" s="420"/>
      <c r="E392" s="420"/>
      <c r="F392" s="420"/>
      <c r="G392" s="420"/>
      <c r="H392" s="420"/>
      <c r="I392" s="420"/>
      <c r="J392" s="434"/>
      <c r="K392" s="434"/>
      <c r="L392" s="118"/>
      <c r="M392" s="118"/>
      <c r="N392" s="118"/>
      <c r="O392" s="118"/>
      <c r="P392" s="118"/>
      <c r="Q392" s="118"/>
      <c r="R392" s="118"/>
      <c r="S392" s="118"/>
      <c r="T392" s="118"/>
      <c r="U392" s="118"/>
      <c r="V392" s="118"/>
      <c r="W392" s="118"/>
      <c r="X392" s="118"/>
      <c r="Y392" s="118"/>
      <c r="Z392" s="118"/>
      <c r="AA392" s="118"/>
      <c r="AB392" s="118"/>
      <c r="AC392" s="118"/>
      <c r="AD392" s="118"/>
      <c r="AE392" s="118"/>
      <c r="AF392" s="118"/>
      <c r="AG392" s="118"/>
      <c r="AH392" s="118"/>
      <c r="AI392" s="118"/>
    </row>
    <row r="393" ht="1.5" customHeight="1">
      <c r="A393" s="412"/>
      <c r="B393" s="117"/>
      <c r="C393" s="117"/>
      <c r="D393" s="117"/>
      <c r="E393" s="117"/>
      <c r="F393" s="117"/>
      <c r="G393" s="117"/>
      <c r="H393" s="117"/>
      <c r="I393" s="117"/>
      <c r="J393" s="238"/>
      <c r="K393" s="118"/>
      <c r="L393" s="118"/>
      <c r="M393" s="118"/>
      <c r="N393" s="118"/>
      <c r="O393" s="118"/>
      <c r="P393" s="118"/>
      <c r="Q393" s="118"/>
      <c r="R393" s="118"/>
      <c r="S393" s="118"/>
      <c r="T393" s="118"/>
      <c r="U393" s="118"/>
      <c r="V393" s="118"/>
      <c r="W393" s="118"/>
      <c r="X393" s="118"/>
      <c r="Y393" s="118"/>
      <c r="Z393" s="118"/>
      <c r="AA393" s="118"/>
      <c r="AB393" s="118"/>
      <c r="AC393" s="118"/>
      <c r="AD393" s="118"/>
      <c r="AE393" s="118"/>
      <c r="AF393" s="118"/>
      <c r="AG393" s="118"/>
      <c r="AH393" s="118"/>
      <c r="AI393" s="118"/>
    </row>
    <row r="394" ht="22.5" customHeight="1">
      <c r="A394" s="413" t="s">
        <v>567</v>
      </c>
      <c r="J394" s="238"/>
      <c r="K394" s="118"/>
      <c r="L394" s="97"/>
      <c r="M394" s="98"/>
      <c r="N394" s="98"/>
      <c r="O394" s="98"/>
      <c r="P394" s="98"/>
      <c r="Q394" s="98"/>
      <c r="R394" s="98"/>
      <c r="S394" s="98"/>
      <c r="T394" s="98"/>
      <c r="U394" s="98"/>
      <c r="V394" s="98"/>
      <c r="W394" s="98"/>
      <c r="X394" s="98"/>
      <c r="Y394" s="98"/>
      <c r="Z394" s="98"/>
      <c r="AA394" s="98"/>
      <c r="AB394" s="98"/>
      <c r="AC394" s="98"/>
      <c r="AD394" s="98"/>
      <c r="AE394" s="98"/>
      <c r="AF394" s="98"/>
      <c r="AG394" s="98"/>
      <c r="AH394" s="98"/>
      <c r="AI394" s="98"/>
    </row>
    <row r="395" ht="25.5" customHeight="1">
      <c r="A395" s="414" t="s">
        <v>568</v>
      </c>
      <c r="B395" s="240"/>
      <c r="C395" s="240"/>
      <c r="D395" s="240"/>
      <c r="E395" s="240"/>
      <c r="F395" s="240"/>
      <c r="G395" s="240"/>
      <c r="H395" s="240"/>
      <c r="I395" s="240"/>
      <c r="J395" s="238"/>
      <c r="K395" s="118"/>
      <c r="L395" s="97"/>
      <c r="M395" s="98"/>
      <c r="N395" s="98"/>
      <c r="O395" s="98"/>
      <c r="P395" s="98"/>
      <c r="Q395" s="98"/>
      <c r="R395" s="98"/>
      <c r="S395" s="98"/>
      <c r="T395" s="98"/>
      <c r="U395" s="98"/>
      <c r="V395" s="98"/>
      <c r="W395" s="98"/>
      <c r="X395" s="98"/>
      <c r="Y395" s="98"/>
      <c r="Z395" s="98"/>
      <c r="AA395" s="98"/>
      <c r="AB395" s="98"/>
      <c r="AC395" s="98"/>
      <c r="AD395" s="98"/>
      <c r="AE395" s="98"/>
      <c r="AF395" s="98"/>
      <c r="AG395" s="98"/>
      <c r="AH395" s="98"/>
      <c r="AI395" s="98"/>
    </row>
    <row r="396" ht="15.0" customHeight="1">
      <c r="A396" s="139"/>
      <c r="B396" s="416" t="s">
        <v>569</v>
      </c>
      <c r="C396" s="417" t="s">
        <v>570</v>
      </c>
      <c r="D396" s="442" t="s">
        <v>94</v>
      </c>
      <c r="E396" s="443" t="s">
        <v>43</v>
      </c>
      <c r="F396" s="429" t="s">
        <v>91</v>
      </c>
      <c r="G396" s="430">
        <f>H396/1.2</f>
        <v>1745</v>
      </c>
      <c r="H396" s="444">
        <v>2094.0</v>
      </c>
      <c r="I396" s="448">
        <f>H396*(1-$I$5)</f>
        <v>1989.3</v>
      </c>
      <c r="J396" s="433">
        <f>H396/1.2</f>
        <v>1745</v>
      </c>
      <c r="K396" s="118"/>
      <c r="L396" s="97"/>
      <c r="M396" s="98"/>
      <c r="N396" s="98"/>
      <c r="O396" s="98"/>
      <c r="P396" s="98"/>
      <c r="Q396" s="98"/>
      <c r="R396" s="98"/>
      <c r="S396" s="98"/>
      <c r="T396" s="98"/>
      <c r="U396" s="98"/>
      <c r="V396" s="98"/>
      <c r="W396" s="98"/>
      <c r="X396" s="98"/>
      <c r="Y396" s="98"/>
      <c r="Z396" s="98"/>
      <c r="AA396" s="98"/>
      <c r="AB396" s="98"/>
      <c r="AC396" s="98"/>
      <c r="AD396" s="98"/>
      <c r="AE396" s="98"/>
      <c r="AF396" s="98"/>
      <c r="AG396" s="98"/>
      <c r="AH396" s="98"/>
      <c r="AI396" s="98"/>
    </row>
    <row r="397" ht="15.0" customHeight="1">
      <c r="A397" s="139"/>
      <c r="B397" s="420"/>
      <c r="C397" s="420"/>
      <c r="D397" s="420"/>
      <c r="E397" s="420"/>
      <c r="F397" s="420"/>
      <c r="G397" s="420"/>
      <c r="H397" s="420"/>
      <c r="I397" s="420"/>
      <c r="J397" s="434"/>
      <c r="K397" s="118"/>
      <c r="L397" s="97"/>
      <c r="M397" s="98"/>
      <c r="N397" s="98"/>
      <c r="O397" s="98"/>
      <c r="P397" s="98"/>
      <c r="Q397" s="98"/>
      <c r="R397" s="98"/>
      <c r="S397" s="98"/>
      <c r="T397" s="98"/>
      <c r="U397" s="98"/>
      <c r="V397" s="98"/>
      <c r="W397" s="98"/>
      <c r="X397" s="98"/>
      <c r="Y397" s="98"/>
      <c r="Z397" s="98"/>
      <c r="AA397" s="98"/>
      <c r="AB397" s="98"/>
      <c r="AC397" s="98"/>
      <c r="AD397" s="98"/>
      <c r="AE397" s="98"/>
      <c r="AF397" s="98"/>
      <c r="AG397" s="98"/>
      <c r="AH397" s="98"/>
      <c r="AI397" s="98"/>
    </row>
    <row r="398" ht="15.0" customHeight="1">
      <c r="A398" s="139"/>
      <c r="B398" s="416" t="s">
        <v>571</v>
      </c>
      <c r="C398" s="417" t="s">
        <v>572</v>
      </c>
      <c r="D398" s="442" t="s">
        <v>94</v>
      </c>
      <c r="E398" s="443" t="s">
        <v>43</v>
      </c>
      <c r="F398" s="429" t="s">
        <v>91</v>
      </c>
      <c r="G398" s="430">
        <f>H398/1.2</f>
        <v>3075</v>
      </c>
      <c r="H398" s="444">
        <v>3690.0</v>
      </c>
      <c r="I398" s="448">
        <f>H398*(1-$I$5)</f>
        <v>3505.5</v>
      </c>
      <c r="J398" s="433">
        <f>H398/1.2</f>
        <v>3075</v>
      </c>
      <c r="K398" s="446"/>
      <c r="L398" s="97"/>
      <c r="M398" s="98"/>
      <c r="N398" s="98"/>
      <c r="O398" s="98"/>
      <c r="P398" s="98"/>
      <c r="Q398" s="98"/>
      <c r="R398" s="98"/>
      <c r="S398" s="98"/>
      <c r="T398" s="98"/>
      <c r="U398" s="98"/>
      <c r="V398" s="98"/>
      <c r="W398" s="98"/>
      <c r="X398" s="98"/>
      <c r="Y398" s="98"/>
      <c r="Z398" s="98"/>
      <c r="AA398" s="98"/>
      <c r="AB398" s="98"/>
      <c r="AC398" s="98"/>
      <c r="AD398" s="98"/>
      <c r="AE398" s="98"/>
      <c r="AF398" s="98"/>
      <c r="AG398" s="98"/>
      <c r="AH398" s="98"/>
      <c r="AI398" s="98"/>
    </row>
    <row r="399" ht="15.0" customHeight="1">
      <c r="A399" s="139"/>
      <c r="B399" s="420"/>
      <c r="C399" s="420"/>
      <c r="D399" s="420"/>
      <c r="E399" s="420"/>
      <c r="F399" s="420"/>
      <c r="G399" s="420"/>
      <c r="H399" s="420"/>
      <c r="I399" s="420"/>
      <c r="J399" s="434"/>
      <c r="K399" s="434"/>
      <c r="L399" s="97"/>
      <c r="M399" s="98"/>
      <c r="N399" s="98"/>
      <c r="O399" s="98"/>
      <c r="P399" s="98"/>
      <c r="Q399" s="98"/>
      <c r="R399" s="98"/>
      <c r="S399" s="98"/>
      <c r="T399" s="98"/>
      <c r="U399" s="98"/>
      <c r="V399" s="98"/>
      <c r="W399" s="98"/>
      <c r="X399" s="98"/>
      <c r="Y399" s="98"/>
      <c r="Z399" s="98"/>
      <c r="AA399" s="98"/>
      <c r="AB399" s="98"/>
      <c r="AC399" s="98"/>
      <c r="AD399" s="98"/>
      <c r="AE399" s="98"/>
      <c r="AF399" s="98"/>
      <c r="AG399" s="98"/>
      <c r="AH399" s="98"/>
      <c r="AI399" s="98"/>
    </row>
    <row r="400" ht="15.0" customHeight="1">
      <c r="A400" s="139"/>
      <c r="B400" s="416" t="s">
        <v>573</v>
      </c>
      <c r="C400" s="417" t="s">
        <v>574</v>
      </c>
      <c r="D400" s="442" t="s">
        <v>94</v>
      </c>
      <c r="E400" s="443" t="s">
        <v>43</v>
      </c>
      <c r="F400" s="429" t="s">
        <v>91</v>
      </c>
      <c r="G400" s="430">
        <f>H400/1.2</f>
        <v>3200</v>
      </c>
      <c r="H400" s="444">
        <v>3840.0</v>
      </c>
      <c r="I400" s="448">
        <f>H400*(1-$I$5)</f>
        <v>3648</v>
      </c>
      <c r="J400" s="433">
        <f>H400/1.2</f>
        <v>3200</v>
      </c>
      <c r="K400" s="446"/>
      <c r="L400" s="97"/>
      <c r="M400" s="98"/>
      <c r="N400" s="98"/>
      <c r="O400" s="98"/>
      <c r="P400" s="98"/>
      <c r="Q400" s="98"/>
      <c r="R400" s="98"/>
      <c r="S400" s="98"/>
      <c r="T400" s="98"/>
      <c r="U400" s="98"/>
      <c r="V400" s="98"/>
      <c r="W400" s="98"/>
      <c r="X400" s="98"/>
      <c r="Y400" s="98"/>
      <c r="Z400" s="98"/>
      <c r="AA400" s="98"/>
      <c r="AB400" s="98"/>
      <c r="AC400" s="98"/>
      <c r="AD400" s="98"/>
      <c r="AE400" s="98"/>
      <c r="AF400" s="98"/>
      <c r="AG400" s="98"/>
      <c r="AH400" s="98"/>
      <c r="AI400" s="98"/>
    </row>
    <row r="401" ht="15.0" customHeight="1">
      <c r="A401" s="139"/>
      <c r="B401" s="420"/>
      <c r="C401" s="420"/>
      <c r="D401" s="420"/>
      <c r="E401" s="420"/>
      <c r="F401" s="420"/>
      <c r="G401" s="420"/>
      <c r="H401" s="420"/>
      <c r="I401" s="420"/>
      <c r="J401" s="434"/>
      <c r="K401" s="434"/>
      <c r="L401" s="97"/>
      <c r="M401" s="98"/>
      <c r="N401" s="98"/>
      <c r="O401" s="98"/>
      <c r="P401" s="98"/>
      <c r="Q401" s="98"/>
      <c r="R401" s="98"/>
      <c r="S401" s="98"/>
      <c r="T401" s="98"/>
      <c r="U401" s="98"/>
      <c r="V401" s="98"/>
      <c r="W401" s="98"/>
      <c r="X401" s="98"/>
      <c r="Y401" s="98"/>
      <c r="Z401" s="98"/>
      <c r="AA401" s="98"/>
      <c r="AB401" s="98"/>
      <c r="AC401" s="98"/>
      <c r="AD401" s="98"/>
      <c r="AE401" s="98"/>
      <c r="AF401" s="98"/>
      <c r="AG401" s="98"/>
      <c r="AH401" s="98"/>
      <c r="AI401" s="98"/>
    </row>
    <row r="402" ht="15.0" customHeight="1">
      <c r="A402" s="139"/>
      <c r="B402" s="416" t="s">
        <v>575</v>
      </c>
      <c r="C402" s="417" t="s">
        <v>576</v>
      </c>
      <c r="D402" s="442" t="s">
        <v>94</v>
      </c>
      <c r="E402" s="443" t="s">
        <v>43</v>
      </c>
      <c r="F402" s="429" t="s">
        <v>91</v>
      </c>
      <c r="G402" s="430">
        <f>H402/1.2</f>
        <v>3850</v>
      </c>
      <c r="H402" s="444">
        <v>4620.0</v>
      </c>
      <c r="I402" s="448">
        <f>H402*(1-$I$5)</f>
        <v>4389</v>
      </c>
      <c r="J402" s="433">
        <f>H402/1.2</f>
        <v>3850</v>
      </c>
      <c r="K402" s="446"/>
      <c r="L402" s="97"/>
      <c r="M402" s="98"/>
      <c r="N402" s="98"/>
      <c r="O402" s="98"/>
      <c r="P402" s="98"/>
      <c r="Q402" s="98"/>
      <c r="R402" s="98"/>
      <c r="S402" s="98"/>
      <c r="T402" s="98"/>
      <c r="U402" s="98"/>
      <c r="V402" s="98"/>
      <c r="W402" s="98"/>
      <c r="X402" s="98"/>
      <c r="Y402" s="98"/>
      <c r="Z402" s="98"/>
      <c r="AA402" s="98"/>
      <c r="AB402" s="98"/>
      <c r="AC402" s="98"/>
      <c r="AD402" s="98"/>
      <c r="AE402" s="98"/>
      <c r="AF402" s="98"/>
      <c r="AG402" s="98"/>
      <c r="AH402" s="98"/>
      <c r="AI402" s="98"/>
    </row>
    <row r="403" ht="15.0" customHeight="1">
      <c r="A403" s="139"/>
      <c r="B403" s="420"/>
      <c r="C403" s="420"/>
      <c r="D403" s="420"/>
      <c r="E403" s="420"/>
      <c r="F403" s="420"/>
      <c r="G403" s="420"/>
      <c r="H403" s="420"/>
      <c r="I403" s="420"/>
      <c r="J403" s="434"/>
      <c r="K403" s="434"/>
      <c r="L403" s="97"/>
      <c r="M403" s="98"/>
      <c r="N403" s="98"/>
      <c r="O403" s="98"/>
      <c r="P403" s="98"/>
      <c r="Q403" s="98"/>
      <c r="R403" s="98"/>
      <c r="S403" s="98"/>
      <c r="T403" s="98"/>
      <c r="U403" s="98"/>
      <c r="V403" s="98"/>
      <c r="W403" s="98"/>
      <c r="X403" s="98"/>
      <c r="Y403" s="98"/>
      <c r="Z403" s="98"/>
      <c r="AA403" s="98"/>
      <c r="AB403" s="98"/>
      <c r="AC403" s="98"/>
      <c r="AD403" s="98"/>
      <c r="AE403" s="98"/>
      <c r="AF403" s="98"/>
      <c r="AG403" s="98"/>
      <c r="AH403" s="98"/>
      <c r="AI403" s="98"/>
    </row>
    <row r="404" ht="15.0" customHeight="1">
      <c r="A404" s="139"/>
      <c r="B404" s="416" t="s">
        <v>577</v>
      </c>
      <c r="C404" s="417" t="s">
        <v>578</v>
      </c>
      <c r="D404" s="442" t="s">
        <v>94</v>
      </c>
      <c r="E404" s="443" t="s">
        <v>43</v>
      </c>
      <c r="F404" s="449" t="s">
        <v>95</v>
      </c>
      <c r="G404" s="430">
        <f>H404/1.2</f>
        <v>5725</v>
      </c>
      <c r="H404" s="444">
        <v>6870.0</v>
      </c>
      <c r="I404" s="448">
        <f>H404*(1-$I$5)</f>
        <v>6526.5</v>
      </c>
      <c r="J404" s="433">
        <f>H404/1.2</f>
        <v>5725</v>
      </c>
      <c r="K404" s="446"/>
      <c r="L404" s="97"/>
      <c r="M404" s="98"/>
      <c r="N404" s="98"/>
      <c r="O404" s="98"/>
      <c r="P404" s="98"/>
      <c r="Q404" s="98"/>
      <c r="R404" s="98"/>
      <c r="S404" s="98"/>
      <c r="T404" s="98"/>
      <c r="U404" s="98"/>
      <c r="V404" s="98"/>
      <c r="W404" s="98"/>
      <c r="X404" s="98"/>
      <c r="Y404" s="98"/>
      <c r="Z404" s="98"/>
      <c r="AA404" s="98"/>
      <c r="AB404" s="98"/>
      <c r="AC404" s="98"/>
      <c r="AD404" s="98"/>
      <c r="AE404" s="98"/>
      <c r="AF404" s="98"/>
      <c r="AG404" s="98"/>
      <c r="AH404" s="98"/>
      <c r="AI404" s="98"/>
    </row>
    <row r="405" ht="15.0" customHeight="1">
      <c r="A405" s="139"/>
      <c r="B405" s="420"/>
      <c r="C405" s="420"/>
      <c r="D405" s="420"/>
      <c r="E405" s="420"/>
      <c r="F405" s="420"/>
      <c r="G405" s="420"/>
      <c r="H405" s="420"/>
      <c r="I405" s="420"/>
      <c r="J405" s="434"/>
      <c r="K405" s="434"/>
      <c r="L405" s="97"/>
      <c r="M405" s="98"/>
      <c r="N405" s="98"/>
      <c r="O405" s="98"/>
      <c r="P405" s="98"/>
      <c r="Q405" s="98"/>
      <c r="R405" s="98"/>
      <c r="S405" s="98"/>
      <c r="T405" s="98"/>
      <c r="U405" s="98"/>
      <c r="V405" s="98"/>
      <c r="W405" s="98"/>
      <c r="X405" s="98"/>
      <c r="Y405" s="98"/>
      <c r="Z405" s="98"/>
      <c r="AA405" s="98"/>
      <c r="AB405" s="98"/>
      <c r="AC405" s="98"/>
      <c r="AD405" s="98"/>
      <c r="AE405" s="98"/>
      <c r="AF405" s="98"/>
      <c r="AG405" s="98"/>
      <c r="AH405" s="98"/>
      <c r="AI405" s="98"/>
    </row>
    <row r="406" ht="15.0" customHeight="1">
      <c r="A406" s="139"/>
      <c r="B406" s="435" t="s">
        <v>579</v>
      </c>
      <c r="C406" s="436" t="s">
        <v>580</v>
      </c>
      <c r="D406" s="450" t="s">
        <v>94</v>
      </c>
      <c r="E406" s="451" t="s">
        <v>43</v>
      </c>
      <c r="F406" s="452" t="s">
        <v>95</v>
      </c>
      <c r="G406" s="430">
        <f>H406/1.2</f>
        <v>5775</v>
      </c>
      <c r="H406" s="453">
        <v>6930.0</v>
      </c>
      <c r="I406" s="454">
        <f>H406*(1-$I$5)</f>
        <v>6583.5</v>
      </c>
      <c r="J406" s="433">
        <f>H406/1.2</f>
        <v>5775</v>
      </c>
      <c r="K406" s="446"/>
      <c r="L406" s="118"/>
      <c r="M406" s="118"/>
      <c r="N406" s="118"/>
      <c r="O406" s="118"/>
      <c r="P406" s="118"/>
      <c r="Q406" s="118"/>
      <c r="R406" s="118"/>
      <c r="S406" s="118"/>
      <c r="T406" s="118"/>
      <c r="U406" s="118"/>
      <c r="V406" s="118"/>
      <c r="W406" s="118"/>
      <c r="X406" s="118"/>
      <c r="Y406" s="118"/>
      <c r="Z406" s="118"/>
      <c r="AA406" s="118"/>
      <c r="AB406" s="118"/>
      <c r="AC406" s="118"/>
      <c r="AD406" s="118"/>
      <c r="AE406" s="118"/>
      <c r="AF406" s="118"/>
      <c r="AG406" s="118"/>
      <c r="AH406" s="118"/>
      <c r="AI406" s="118"/>
    </row>
    <row r="407" ht="15.0" customHeight="1">
      <c r="A407" s="148"/>
      <c r="B407" s="420"/>
      <c r="C407" s="420"/>
      <c r="D407" s="420"/>
      <c r="E407" s="420"/>
      <c r="F407" s="420"/>
      <c r="G407" s="420"/>
      <c r="H407" s="420"/>
      <c r="I407" s="420"/>
      <c r="J407" s="434"/>
      <c r="K407" s="434"/>
      <c r="L407" s="118"/>
      <c r="M407" s="118"/>
      <c r="N407" s="118"/>
      <c r="O407" s="118"/>
      <c r="P407" s="118"/>
      <c r="Q407" s="118"/>
      <c r="R407" s="118"/>
      <c r="S407" s="118"/>
      <c r="T407" s="118"/>
      <c r="U407" s="118"/>
      <c r="V407" s="118"/>
      <c r="W407" s="118"/>
      <c r="X407" s="118"/>
      <c r="Y407" s="118"/>
      <c r="Z407" s="118"/>
      <c r="AA407" s="118"/>
      <c r="AB407" s="118"/>
      <c r="AC407" s="118"/>
      <c r="AD407" s="118"/>
      <c r="AE407" s="118"/>
      <c r="AF407" s="118"/>
      <c r="AG407" s="118"/>
      <c r="AH407" s="118"/>
      <c r="AI407" s="118"/>
    </row>
    <row r="408" ht="1.5" customHeight="1">
      <c r="A408" s="412"/>
      <c r="B408" s="117"/>
      <c r="C408" s="117"/>
      <c r="D408" s="117"/>
      <c r="E408" s="117"/>
      <c r="F408" s="117"/>
      <c r="G408" s="117"/>
      <c r="H408" s="117"/>
      <c r="I408" s="117"/>
      <c r="J408" s="455"/>
      <c r="K408" s="118"/>
      <c r="L408" s="118"/>
      <c r="M408" s="118"/>
      <c r="N408" s="118"/>
      <c r="O408" s="118"/>
      <c r="P408" s="118"/>
      <c r="Q408" s="118"/>
      <c r="R408" s="118"/>
      <c r="S408" s="118"/>
      <c r="T408" s="118"/>
      <c r="U408" s="118"/>
      <c r="V408" s="118"/>
      <c r="W408" s="118"/>
      <c r="X408" s="118"/>
      <c r="Y408" s="118"/>
      <c r="Z408" s="118"/>
      <c r="AA408" s="118"/>
      <c r="AB408" s="118"/>
      <c r="AC408" s="118"/>
      <c r="AD408" s="118"/>
      <c r="AE408" s="118"/>
      <c r="AF408" s="118"/>
      <c r="AG408" s="118"/>
      <c r="AH408" s="118"/>
      <c r="AI408" s="118"/>
    </row>
    <row r="409" ht="19.5" customHeight="1">
      <c r="A409" s="413" t="s">
        <v>581</v>
      </c>
      <c r="J409" s="455"/>
      <c r="K409" s="118"/>
      <c r="L409" s="97"/>
      <c r="M409" s="98"/>
      <c r="N409" s="98"/>
      <c r="O409" s="98"/>
      <c r="P409" s="98"/>
      <c r="Q409" s="98"/>
      <c r="R409" s="98"/>
      <c r="S409" s="98"/>
      <c r="T409" s="98"/>
      <c r="U409" s="98"/>
      <c r="V409" s="98"/>
      <c r="W409" s="98"/>
      <c r="X409" s="98"/>
      <c r="Y409" s="98"/>
      <c r="Z409" s="98"/>
      <c r="AA409" s="98"/>
      <c r="AB409" s="98"/>
      <c r="AC409" s="98"/>
      <c r="AD409" s="98"/>
      <c r="AE409" s="98"/>
      <c r="AF409" s="98"/>
      <c r="AG409" s="98"/>
      <c r="AH409" s="98"/>
      <c r="AI409" s="98"/>
    </row>
    <row r="410" ht="16.5" customHeight="1">
      <c r="A410" s="414" t="s">
        <v>582</v>
      </c>
      <c r="B410" s="240"/>
      <c r="C410" s="240"/>
      <c r="D410" s="240"/>
      <c r="E410" s="240"/>
      <c r="F410" s="240"/>
      <c r="G410" s="240"/>
      <c r="H410" s="240"/>
      <c r="I410" s="240"/>
      <c r="J410" s="455"/>
      <c r="K410" s="118"/>
      <c r="L410" s="97"/>
      <c r="M410" s="98"/>
      <c r="N410" s="98"/>
      <c r="O410" s="98"/>
      <c r="P410" s="98"/>
      <c r="Q410" s="98"/>
      <c r="R410" s="98"/>
      <c r="S410" s="98"/>
      <c r="T410" s="98"/>
      <c r="U410" s="98"/>
      <c r="V410" s="98"/>
      <c r="W410" s="98"/>
      <c r="X410" s="98"/>
      <c r="Y410" s="98"/>
      <c r="Z410" s="98"/>
      <c r="AA410" s="98"/>
      <c r="AB410" s="98"/>
      <c r="AC410" s="98"/>
      <c r="AD410" s="98"/>
      <c r="AE410" s="98"/>
      <c r="AF410" s="98"/>
      <c r="AG410" s="98"/>
      <c r="AH410" s="98"/>
      <c r="AI410" s="98"/>
    </row>
    <row r="411" ht="16.5" customHeight="1">
      <c r="A411" s="139"/>
      <c r="B411" s="416" t="s">
        <v>583</v>
      </c>
      <c r="C411" s="456" t="s">
        <v>584</v>
      </c>
      <c r="D411" s="442" t="s">
        <v>94</v>
      </c>
      <c r="E411" s="443" t="s">
        <v>43</v>
      </c>
      <c r="F411" s="429" t="s">
        <v>91</v>
      </c>
      <c r="G411" s="430">
        <f>H411/1.2</f>
        <v>2900</v>
      </c>
      <c r="H411" s="444">
        <v>3480.0</v>
      </c>
      <c r="I411" s="448">
        <f>H411*(1-$I$5)</f>
        <v>3306</v>
      </c>
      <c r="J411" s="433">
        <f>H411/1.2</f>
        <v>2900</v>
      </c>
      <c r="K411" s="118"/>
      <c r="L411" s="97"/>
      <c r="M411" s="98"/>
      <c r="N411" s="98"/>
      <c r="O411" s="98"/>
      <c r="P411" s="98"/>
      <c r="Q411" s="98"/>
      <c r="R411" s="98"/>
      <c r="S411" s="98"/>
      <c r="T411" s="98"/>
      <c r="U411" s="98"/>
      <c r="V411" s="98"/>
      <c r="W411" s="98"/>
      <c r="X411" s="98"/>
      <c r="Y411" s="98"/>
      <c r="Z411" s="98"/>
      <c r="AA411" s="98"/>
      <c r="AB411" s="98"/>
      <c r="AC411" s="98"/>
      <c r="AD411" s="98"/>
      <c r="AE411" s="98"/>
      <c r="AF411" s="98"/>
      <c r="AG411" s="98"/>
      <c r="AH411" s="98"/>
      <c r="AI411" s="98"/>
    </row>
    <row r="412" ht="16.5" customHeight="1">
      <c r="A412" s="139"/>
      <c r="B412" s="420"/>
      <c r="C412" s="420"/>
      <c r="D412" s="420"/>
      <c r="E412" s="420"/>
      <c r="F412" s="420"/>
      <c r="G412" s="420"/>
      <c r="H412" s="420"/>
      <c r="I412" s="420"/>
      <c r="J412" s="434"/>
      <c r="K412" s="118"/>
      <c r="L412" s="97"/>
      <c r="M412" s="98"/>
      <c r="N412" s="98"/>
      <c r="O412" s="98"/>
      <c r="P412" s="98"/>
      <c r="Q412" s="98"/>
      <c r="R412" s="98"/>
      <c r="S412" s="98"/>
      <c r="T412" s="98"/>
      <c r="U412" s="98"/>
      <c r="V412" s="98"/>
      <c r="W412" s="98"/>
      <c r="X412" s="98"/>
      <c r="Y412" s="98"/>
      <c r="Z412" s="98"/>
      <c r="AA412" s="98"/>
      <c r="AB412" s="98"/>
      <c r="AC412" s="98"/>
      <c r="AD412" s="98"/>
      <c r="AE412" s="98"/>
      <c r="AF412" s="98"/>
      <c r="AG412" s="98"/>
      <c r="AH412" s="98"/>
      <c r="AI412" s="98"/>
    </row>
    <row r="413" ht="16.5" customHeight="1">
      <c r="A413" s="139"/>
      <c r="B413" s="416" t="s">
        <v>585</v>
      </c>
      <c r="C413" s="456" t="s">
        <v>586</v>
      </c>
      <c r="D413" s="442" t="s">
        <v>94</v>
      </c>
      <c r="E413" s="443" t="s">
        <v>43</v>
      </c>
      <c r="F413" s="429" t="s">
        <v>91</v>
      </c>
      <c r="G413" s="430">
        <f>H413/1.2</f>
        <v>2790</v>
      </c>
      <c r="H413" s="444">
        <v>3348.0</v>
      </c>
      <c r="I413" s="448">
        <f>H413*(1-$I$5)</f>
        <v>3180.6</v>
      </c>
      <c r="J413" s="433">
        <f>H413/1.2</f>
        <v>2790</v>
      </c>
      <c r="K413" s="118"/>
      <c r="L413" s="97"/>
      <c r="M413" s="98"/>
      <c r="N413" s="98"/>
      <c r="O413" s="98"/>
      <c r="P413" s="98"/>
      <c r="Q413" s="98"/>
      <c r="R413" s="98"/>
      <c r="S413" s="98"/>
      <c r="T413" s="98"/>
      <c r="U413" s="98"/>
      <c r="V413" s="98"/>
      <c r="W413" s="98"/>
      <c r="X413" s="98"/>
      <c r="Y413" s="98"/>
      <c r="Z413" s="98"/>
      <c r="AA413" s="98"/>
      <c r="AB413" s="98"/>
      <c r="AC413" s="98"/>
      <c r="AD413" s="98"/>
      <c r="AE413" s="98"/>
      <c r="AF413" s="98"/>
      <c r="AG413" s="98"/>
      <c r="AH413" s="98"/>
      <c r="AI413" s="98"/>
    </row>
    <row r="414" ht="16.5" customHeight="1">
      <c r="A414" s="139"/>
      <c r="B414" s="420"/>
      <c r="C414" s="420"/>
      <c r="D414" s="420"/>
      <c r="E414" s="420"/>
      <c r="F414" s="420"/>
      <c r="G414" s="420"/>
      <c r="H414" s="420"/>
      <c r="I414" s="420"/>
      <c r="J414" s="434"/>
      <c r="K414" s="118"/>
      <c r="L414" s="97"/>
      <c r="M414" s="98"/>
      <c r="N414" s="98"/>
      <c r="O414" s="98"/>
      <c r="P414" s="98"/>
      <c r="Q414" s="98"/>
      <c r="R414" s="98"/>
      <c r="S414" s="98"/>
      <c r="T414" s="98"/>
      <c r="U414" s="98"/>
      <c r="V414" s="98"/>
      <c r="W414" s="98"/>
      <c r="X414" s="98"/>
      <c r="Y414" s="98"/>
      <c r="Z414" s="98"/>
      <c r="AA414" s="98"/>
      <c r="AB414" s="98"/>
      <c r="AC414" s="98"/>
      <c r="AD414" s="98"/>
      <c r="AE414" s="98"/>
      <c r="AF414" s="98"/>
      <c r="AG414" s="98"/>
      <c r="AH414" s="98"/>
      <c r="AI414" s="98"/>
    </row>
    <row r="415" ht="16.5" customHeight="1">
      <c r="A415" s="139"/>
      <c r="B415" s="416" t="s">
        <v>587</v>
      </c>
      <c r="C415" s="456" t="s">
        <v>588</v>
      </c>
      <c r="D415" s="442" t="s">
        <v>94</v>
      </c>
      <c r="E415" s="443" t="s">
        <v>43</v>
      </c>
      <c r="F415" s="429" t="s">
        <v>91</v>
      </c>
      <c r="G415" s="430">
        <f>H415/1.2</f>
        <v>3050</v>
      </c>
      <c r="H415" s="444">
        <v>3660.0</v>
      </c>
      <c r="I415" s="448">
        <f>H415*(1-$I$5)</f>
        <v>3477</v>
      </c>
      <c r="J415" s="433">
        <f>H415/1.2</f>
        <v>3050</v>
      </c>
      <c r="K415" s="118"/>
      <c r="L415" s="97"/>
      <c r="M415" s="98"/>
      <c r="N415" s="98"/>
      <c r="O415" s="98"/>
      <c r="P415" s="98"/>
      <c r="Q415" s="98"/>
      <c r="R415" s="98"/>
      <c r="S415" s="98"/>
      <c r="T415" s="98"/>
      <c r="U415" s="98"/>
      <c r="V415" s="98"/>
      <c r="W415" s="98"/>
      <c r="X415" s="98"/>
      <c r="Y415" s="98"/>
      <c r="Z415" s="98"/>
      <c r="AA415" s="98"/>
      <c r="AB415" s="98"/>
      <c r="AC415" s="98"/>
      <c r="AD415" s="98"/>
      <c r="AE415" s="98"/>
      <c r="AF415" s="98"/>
      <c r="AG415" s="98"/>
      <c r="AH415" s="98"/>
      <c r="AI415" s="98"/>
    </row>
    <row r="416" ht="16.5" customHeight="1">
      <c r="A416" s="139"/>
      <c r="B416" s="420"/>
      <c r="C416" s="420"/>
      <c r="D416" s="420"/>
      <c r="E416" s="420"/>
      <c r="F416" s="420"/>
      <c r="G416" s="420"/>
      <c r="H416" s="420"/>
      <c r="I416" s="420"/>
      <c r="J416" s="434"/>
      <c r="K416" s="118"/>
      <c r="L416" s="97"/>
      <c r="M416" s="98"/>
      <c r="N416" s="98"/>
      <c r="O416" s="98"/>
      <c r="P416" s="98"/>
      <c r="Q416" s="98"/>
      <c r="R416" s="98"/>
      <c r="S416" s="98"/>
      <c r="T416" s="98"/>
      <c r="U416" s="98"/>
      <c r="V416" s="98"/>
      <c r="W416" s="98"/>
      <c r="X416" s="98"/>
      <c r="Y416" s="98"/>
      <c r="Z416" s="98"/>
      <c r="AA416" s="98"/>
      <c r="AB416" s="98"/>
      <c r="AC416" s="98"/>
      <c r="AD416" s="98"/>
      <c r="AE416" s="98"/>
      <c r="AF416" s="98"/>
      <c r="AG416" s="98"/>
      <c r="AH416" s="98"/>
      <c r="AI416" s="98"/>
    </row>
    <row r="417" ht="16.5" customHeight="1">
      <c r="A417" s="139"/>
      <c r="B417" s="416" t="s">
        <v>589</v>
      </c>
      <c r="C417" s="456" t="s">
        <v>590</v>
      </c>
      <c r="D417" s="442" t="s">
        <v>94</v>
      </c>
      <c r="E417" s="443" t="s">
        <v>43</v>
      </c>
      <c r="F417" s="429" t="s">
        <v>91</v>
      </c>
      <c r="G417" s="430">
        <f>H417/1.2</f>
        <v>3305</v>
      </c>
      <c r="H417" s="444">
        <v>3966.0</v>
      </c>
      <c r="I417" s="448">
        <f>H417*(1-$I$5)</f>
        <v>3767.7</v>
      </c>
      <c r="J417" s="433">
        <f>H417/1.2</f>
        <v>3305</v>
      </c>
      <c r="K417" s="118"/>
      <c r="L417" s="97"/>
      <c r="M417" s="98"/>
      <c r="N417" s="98"/>
      <c r="O417" s="98"/>
      <c r="P417" s="98"/>
      <c r="Q417" s="98"/>
      <c r="R417" s="98"/>
      <c r="S417" s="98"/>
      <c r="T417" s="98"/>
      <c r="U417" s="98"/>
      <c r="V417" s="98"/>
      <c r="W417" s="98"/>
      <c r="X417" s="98"/>
      <c r="Y417" s="98"/>
      <c r="Z417" s="98"/>
      <c r="AA417" s="98"/>
      <c r="AB417" s="98"/>
      <c r="AC417" s="98"/>
      <c r="AD417" s="98"/>
      <c r="AE417" s="98"/>
      <c r="AF417" s="98"/>
      <c r="AG417" s="98"/>
      <c r="AH417" s="98"/>
      <c r="AI417" s="98"/>
    </row>
    <row r="418" ht="16.5" customHeight="1">
      <c r="A418" s="139"/>
      <c r="B418" s="420"/>
      <c r="C418" s="420"/>
      <c r="D418" s="420"/>
      <c r="E418" s="420"/>
      <c r="F418" s="420"/>
      <c r="G418" s="420"/>
      <c r="H418" s="420"/>
      <c r="I418" s="420"/>
      <c r="J418" s="434"/>
      <c r="K418" s="118"/>
      <c r="L418" s="97"/>
      <c r="M418" s="98"/>
      <c r="N418" s="98"/>
      <c r="O418" s="98"/>
      <c r="P418" s="98"/>
      <c r="Q418" s="98"/>
      <c r="R418" s="98"/>
      <c r="S418" s="98"/>
      <c r="T418" s="98"/>
      <c r="U418" s="98"/>
      <c r="V418" s="98"/>
      <c r="W418" s="98"/>
      <c r="X418" s="98"/>
      <c r="Y418" s="98"/>
      <c r="Z418" s="98"/>
      <c r="AA418" s="98"/>
      <c r="AB418" s="98"/>
      <c r="AC418" s="98"/>
      <c r="AD418" s="98"/>
      <c r="AE418" s="98"/>
      <c r="AF418" s="98"/>
      <c r="AG418" s="98"/>
      <c r="AH418" s="98"/>
      <c r="AI418" s="98"/>
    </row>
    <row r="419" ht="21.0" customHeight="1">
      <c r="A419" s="139"/>
      <c r="B419" s="435" t="s">
        <v>591</v>
      </c>
      <c r="C419" s="457" t="s">
        <v>592</v>
      </c>
      <c r="D419" s="450" t="s">
        <v>94</v>
      </c>
      <c r="E419" s="451" t="s">
        <v>43</v>
      </c>
      <c r="F419" s="439" t="s">
        <v>91</v>
      </c>
      <c r="G419" s="430">
        <f>H419/1.2</f>
        <v>4955</v>
      </c>
      <c r="H419" s="453">
        <v>5946.0</v>
      </c>
      <c r="I419" s="454">
        <f>H419*(1-$I$5)</f>
        <v>5648.7</v>
      </c>
      <c r="J419" s="433">
        <f>H419/1.2</f>
        <v>4955</v>
      </c>
      <c r="K419" s="118"/>
      <c r="L419" s="118"/>
      <c r="M419" s="118"/>
      <c r="N419" s="118"/>
      <c r="O419" s="118"/>
      <c r="P419" s="118"/>
      <c r="Q419" s="118"/>
      <c r="R419" s="118"/>
      <c r="S419" s="118"/>
      <c r="T419" s="118"/>
      <c r="U419" s="118"/>
      <c r="V419" s="118"/>
      <c r="W419" s="118"/>
      <c r="X419" s="118"/>
      <c r="Y419" s="118"/>
      <c r="Z419" s="118"/>
      <c r="AA419" s="118"/>
      <c r="AB419" s="118"/>
      <c r="AC419" s="118"/>
      <c r="AD419" s="118"/>
      <c r="AE419" s="118"/>
      <c r="AF419" s="118"/>
      <c r="AG419" s="118"/>
      <c r="AH419" s="118"/>
      <c r="AI419" s="118"/>
    </row>
    <row r="420" ht="9.75" customHeight="1">
      <c r="A420" s="148"/>
      <c r="B420" s="420"/>
      <c r="C420" s="420"/>
      <c r="D420" s="420"/>
      <c r="E420" s="420"/>
      <c r="F420" s="420"/>
      <c r="G420" s="420"/>
      <c r="H420" s="420"/>
      <c r="I420" s="420"/>
      <c r="J420" s="434"/>
      <c r="K420" s="118"/>
      <c r="L420" s="118"/>
      <c r="M420" s="118"/>
      <c r="N420" s="118"/>
      <c r="O420" s="118"/>
      <c r="P420" s="118"/>
      <c r="Q420" s="118"/>
      <c r="R420" s="118"/>
      <c r="S420" s="118"/>
      <c r="T420" s="118"/>
      <c r="U420" s="118"/>
      <c r="V420" s="118"/>
      <c r="W420" s="118"/>
      <c r="X420" s="118"/>
      <c r="Y420" s="118"/>
      <c r="Z420" s="118"/>
      <c r="AA420" s="118"/>
      <c r="AB420" s="118"/>
      <c r="AC420" s="118"/>
      <c r="AD420" s="118"/>
      <c r="AE420" s="118"/>
      <c r="AF420" s="118"/>
      <c r="AG420" s="118"/>
      <c r="AH420" s="118"/>
      <c r="AI420" s="118"/>
    </row>
    <row r="421" ht="1.5" customHeight="1">
      <c r="A421" s="412"/>
      <c r="B421" s="117"/>
      <c r="C421" s="117"/>
      <c r="D421" s="117"/>
      <c r="E421" s="117"/>
      <c r="F421" s="117"/>
      <c r="G421" s="117"/>
      <c r="H421" s="117"/>
      <c r="I421" s="117"/>
      <c r="J421" s="455"/>
      <c r="K421" s="118"/>
      <c r="L421" s="118"/>
      <c r="M421" s="118"/>
      <c r="N421" s="118"/>
      <c r="O421" s="118"/>
      <c r="P421" s="118"/>
      <c r="Q421" s="118"/>
      <c r="R421" s="118"/>
      <c r="S421" s="118"/>
      <c r="T421" s="118"/>
      <c r="U421" s="118"/>
      <c r="V421" s="118"/>
      <c r="W421" s="118"/>
      <c r="X421" s="118"/>
      <c r="Y421" s="118"/>
      <c r="Z421" s="118"/>
      <c r="AA421" s="118"/>
      <c r="AB421" s="118"/>
      <c r="AC421" s="118"/>
      <c r="AD421" s="118"/>
      <c r="AE421" s="118"/>
      <c r="AF421" s="118"/>
      <c r="AG421" s="118"/>
      <c r="AH421" s="118"/>
      <c r="AI421" s="118"/>
    </row>
    <row r="422" ht="18.75" customHeight="1">
      <c r="A422" s="413" t="s">
        <v>593</v>
      </c>
      <c r="J422" s="455"/>
      <c r="K422" s="118"/>
      <c r="L422" s="97"/>
      <c r="M422" s="98"/>
      <c r="N422" s="98"/>
      <c r="O422" s="98"/>
      <c r="P422" s="98"/>
      <c r="Q422" s="98"/>
      <c r="R422" s="98"/>
      <c r="S422" s="98"/>
      <c r="T422" s="98"/>
      <c r="U422" s="98"/>
      <c r="V422" s="98"/>
      <c r="W422" s="98"/>
      <c r="X422" s="98"/>
      <c r="Y422" s="98"/>
      <c r="Z422" s="98"/>
      <c r="AA422" s="98"/>
      <c r="AB422" s="98"/>
      <c r="AC422" s="98"/>
      <c r="AD422" s="98"/>
      <c r="AE422" s="98"/>
      <c r="AF422" s="98"/>
      <c r="AG422" s="98"/>
      <c r="AH422" s="98"/>
      <c r="AI422" s="98"/>
    </row>
    <row r="423" ht="15.0" customHeight="1">
      <c r="A423" s="414" t="s">
        <v>594</v>
      </c>
      <c r="B423" s="240"/>
      <c r="C423" s="240"/>
      <c r="D423" s="240"/>
      <c r="E423" s="240"/>
      <c r="F423" s="240"/>
      <c r="G423" s="240"/>
      <c r="H423" s="240"/>
      <c r="I423" s="240"/>
      <c r="J423" s="455"/>
      <c r="K423" s="118"/>
      <c r="L423" s="97"/>
      <c r="M423" s="98"/>
      <c r="N423" s="98"/>
      <c r="O423" s="98"/>
      <c r="P423" s="98"/>
      <c r="Q423" s="98"/>
      <c r="R423" s="98"/>
      <c r="S423" s="98"/>
      <c r="T423" s="98"/>
      <c r="U423" s="98"/>
      <c r="V423" s="98"/>
      <c r="W423" s="98"/>
      <c r="X423" s="98"/>
      <c r="Y423" s="98"/>
      <c r="Z423" s="98"/>
      <c r="AA423" s="98"/>
      <c r="AB423" s="98"/>
      <c r="AC423" s="98"/>
      <c r="AD423" s="98"/>
      <c r="AE423" s="98"/>
      <c r="AF423" s="98"/>
      <c r="AG423" s="98"/>
      <c r="AH423" s="98"/>
      <c r="AI423" s="98"/>
    </row>
    <row r="424" ht="20.25" customHeight="1">
      <c r="A424" s="139"/>
      <c r="B424" s="416" t="s">
        <v>595</v>
      </c>
      <c r="C424" s="458" t="s">
        <v>596</v>
      </c>
      <c r="D424" s="427" t="s">
        <v>109</v>
      </c>
      <c r="E424" s="428" t="s">
        <v>43</v>
      </c>
      <c r="F424" s="429" t="s">
        <v>91</v>
      </c>
      <c r="G424" s="430">
        <f>H424/1.2</f>
        <v>725</v>
      </c>
      <c r="H424" s="444">
        <v>870.0</v>
      </c>
      <c r="I424" s="445">
        <f>H424*(1-$I$5)</f>
        <v>826.5</v>
      </c>
      <c r="J424" s="433">
        <f>H424/1.2</f>
        <v>725</v>
      </c>
      <c r="K424" s="118"/>
      <c r="L424" s="97"/>
      <c r="M424" s="98"/>
      <c r="N424" s="98"/>
      <c r="O424" s="98"/>
      <c r="P424" s="98"/>
      <c r="Q424" s="98"/>
      <c r="R424" s="98"/>
      <c r="S424" s="98"/>
      <c r="T424" s="98"/>
      <c r="U424" s="98"/>
      <c r="V424" s="98"/>
      <c r="W424" s="98"/>
      <c r="X424" s="98"/>
      <c r="Y424" s="98"/>
      <c r="Z424" s="98"/>
      <c r="AA424" s="98"/>
      <c r="AB424" s="98"/>
      <c r="AC424" s="98"/>
      <c r="AD424" s="98"/>
      <c r="AE424" s="98"/>
      <c r="AF424" s="98"/>
      <c r="AG424" s="98"/>
      <c r="AH424" s="98"/>
      <c r="AI424" s="98"/>
    </row>
    <row r="425" ht="16.5" customHeight="1">
      <c r="A425" s="139"/>
      <c r="B425" s="420"/>
      <c r="C425" s="420"/>
      <c r="D425" s="420"/>
      <c r="E425" s="420"/>
      <c r="F425" s="420"/>
      <c r="G425" s="420"/>
      <c r="H425" s="420"/>
      <c r="I425" s="420"/>
      <c r="J425" s="434"/>
      <c r="K425" s="118"/>
      <c r="L425" s="97"/>
      <c r="M425" s="98"/>
      <c r="N425" s="98"/>
      <c r="O425" s="98"/>
      <c r="P425" s="98"/>
      <c r="Q425" s="98"/>
      <c r="R425" s="98"/>
      <c r="S425" s="98"/>
      <c r="T425" s="98"/>
      <c r="U425" s="98"/>
      <c r="V425" s="98"/>
      <c r="W425" s="98"/>
      <c r="X425" s="98"/>
      <c r="Y425" s="98"/>
      <c r="Z425" s="98"/>
      <c r="AA425" s="98"/>
      <c r="AB425" s="98"/>
      <c r="AC425" s="98"/>
      <c r="AD425" s="98"/>
      <c r="AE425" s="98"/>
      <c r="AF425" s="98"/>
      <c r="AG425" s="98"/>
      <c r="AH425" s="98"/>
      <c r="AI425" s="98"/>
    </row>
    <row r="426" ht="18.0" customHeight="1">
      <c r="A426" s="139"/>
      <c r="B426" s="416" t="s">
        <v>597</v>
      </c>
      <c r="C426" s="458" t="s">
        <v>598</v>
      </c>
      <c r="D426" s="427" t="s">
        <v>109</v>
      </c>
      <c r="E426" s="428" t="s">
        <v>43</v>
      </c>
      <c r="F426" s="429" t="s">
        <v>91</v>
      </c>
      <c r="G426" s="430">
        <f>H426/1.2</f>
        <v>912.5</v>
      </c>
      <c r="H426" s="444">
        <v>1095.0</v>
      </c>
      <c r="I426" s="445">
        <f>H426*(1-$I$5)</f>
        <v>1040.25</v>
      </c>
      <c r="J426" s="433">
        <f>H426/1.2</f>
        <v>912.5</v>
      </c>
      <c r="K426" s="118"/>
      <c r="L426" s="97"/>
      <c r="M426" s="98"/>
      <c r="N426" s="98"/>
      <c r="O426" s="98"/>
      <c r="P426" s="98"/>
      <c r="Q426" s="98"/>
      <c r="R426" s="98"/>
      <c r="S426" s="98"/>
      <c r="T426" s="98"/>
      <c r="U426" s="98"/>
      <c r="V426" s="98"/>
      <c r="W426" s="98"/>
      <c r="X426" s="98"/>
      <c r="Y426" s="98"/>
      <c r="Z426" s="98"/>
      <c r="AA426" s="98"/>
      <c r="AB426" s="98"/>
      <c r="AC426" s="98"/>
      <c r="AD426" s="98"/>
      <c r="AE426" s="98"/>
      <c r="AF426" s="98"/>
      <c r="AG426" s="98"/>
      <c r="AH426" s="98"/>
      <c r="AI426" s="98"/>
    </row>
    <row r="427" ht="16.5" customHeight="1">
      <c r="A427" s="139"/>
      <c r="B427" s="420"/>
      <c r="C427" s="420"/>
      <c r="D427" s="420"/>
      <c r="E427" s="420"/>
      <c r="F427" s="420"/>
      <c r="G427" s="420"/>
      <c r="H427" s="420"/>
      <c r="I427" s="420"/>
      <c r="J427" s="434"/>
      <c r="K427" s="118"/>
      <c r="L427" s="97"/>
      <c r="M427" s="98"/>
      <c r="N427" s="98"/>
      <c r="O427" s="98"/>
      <c r="P427" s="98"/>
      <c r="Q427" s="98"/>
      <c r="R427" s="98"/>
      <c r="S427" s="98"/>
      <c r="T427" s="98"/>
      <c r="U427" s="98"/>
      <c r="V427" s="98"/>
      <c r="W427" s="98"/>
      <c r="X427" s="98"/>
      <c r="Y427" s="98"/>
      <c r="Z427" s="98"/>
      <c r="AA427" s="98"/>
      <c r="AB427" s="98"/>
      <c r="AC427" s="98"/>
      <c r="AD427" s="98"/>
      <c r="AE427" s="98"/>
      <c r="AF427" s="98"/>
      <c r="AG427" s="98"/>
      <c r="AH427" s="98"/>
      <c r="AI427" s="98"/>
    </row>
    <row r="428" ht="16.5" customHeight="1">
      <c r="A428" s="139"/>
      <c r="B428" s="416" t="s">
        <v>599</v>
      </c>
      <c r="C428" s="458" t="s">
        <v>600</v>
      </c>
      <c r="D428" s="427" t="s">
        <v>109</v>
      </c>
      <c r="E428" s="428" t="s">
        <v>43</v>
      </c>
      <c r="F428" s="429" t="s">
        <v>91</v>
      </c>
      <c r="G428" s="430">
        <f>H428/1.2</f>
        <v>1037.5</v>
      </c>
      <c r="H428" s="444">
        <v>1245.0</v>
      </c>
      <c r="I428" s="445">
        <f>H428*(1-$I$5)</f>
        <v>1182.75</v>
      </c>
      <c r="J428" s="433">
        <f>H428/1.2</f>
        <v>1037.5</v>
      </c>
      <c r="K428" s="118"/>
      <c r="L428" s="97"/>
      <c r="M428" s="98"/>
      <c r="N428" s="98"/>
      <c r="O428" s="98"/>
      <c r="P428" s="98"/>
      <c r="Q428" s="98"/>
      <c r="R428" s="98"/>
      <c r="S428" s="98"/>
      <c r="T428" s="98"/>
      <c r="U428" s="98"/>
      <c r="V428" s="98"/>
      <c r="W428" s="98"/>
      <c r="X428" s="98"/>
      <c r="Y428" s="98"/>
      <c r="Z428" s="98"/>
      <c r="AA428" s="98"/>
      <c r="AB428" s="98"/>
      <c r="AC428" s="98"/>
      <c r="AD428" s="98"/>
      <c r="AE428" s="98"/>
      <c r="AF428" s="98"/>
      <c r="AG428" s="98"/>
      <c r="AH428" s="98"/>
      <c r="AI428" s="98"/>
    </row>
    <row r="429" ht="16.5" customHeight="1">
      <c r="A429" s="139"/>
      <c r="B429" s="420"/>
      <c r="C429" s="420"/>
      <c r="D429" s="420"/>
      <c r="E429" s="420"/>
      <c r="F429" s="420"/>
      <c r="G429" s="420"/>
      <c r="H429" s="420"/>
      <c r="I429" s="420"/>
      <c r="J429" s="434"/>
      <c r="K429" s="118"/>
      <c r="L429" s="97"/>
      <c r="M429" s="98"/>
      <c r="N429" s="98"/>
      <c r="O429" s="98"/>
      <c r="P429" s="98"/>
      <c r="Q429" s="98"/>
      <c r="R429" s="98"/>
      <c r="S429" s="98"/>
      <c r="T429" s="98"/>
      <c r="U429" s="98"/>
      <c r="V429" s="98"/>
      <c r="W429" s="98"/>
      <c r="X429" s="98"/>
      <c r="Y429" s="98"/>
      <c r="Z429" s="98"/>
      <c r="AA429" s="98"/>
      <c r="AB429" s="98"/>
      <c r="AC429" s="98"/>
      <c r="AD429" s="98"/>
      <c r="AE429" s="98"/>
      <c r="AF429" s="98"/>
      <c r="AG429" s="98"/>
      <c r="AH429" s="98"/>
      <c r="AI429" s="98"/>
    </row>
    <row r="430" ht="16.5" customHeight="1">
      <c r="A430" s="139"/>
      <c r="B430" s="416" t="s">
        <v>601</v>
      </c>
      <c r="C430" s="458" t="s">
        <v>602</v>
      </c>
      <c r="D430" s="427" t="s">
        <v>109</v>
      </c>
      <c r="E430" s="428" t="s">
        <v>43</v>
      </c>
      <c r="F430" s="429" t="s">
        <v>91</v>
      </c>
      <c r="G430" s="430">
        <f>H430/1.2</f>
        <v>1270</v>
      </c>
      <c r="H430" s="444">
        <v>1524.0</v>
      </c>
      <c r="I430" s="445">
        <f>H430*(1-$I$5)</f>
        <v>1447.8</v>
      </c>
      <c r="J430" s="433">
        <f>H430/1.2</f>
        <v>1270</v>
      </c>
      <c r="K430" s="118"/>
      <c r="L430" s="97"/>
      <c r="M430" s="98"/>
      <c r="N430" s="98"/>
      <c r="O430" s="98"/>
      <c r="P430" s="98"/>
      <c r="Q430" s="98"/>
      <c r="R430" s="98"/>
      <c r="S430" s="98"/>
      <c r="T430" s="98"/>
      <c r="U430" s="98"/>
      <c r="V430" s="98"/>
      <c r="W430" s="98"/>
      <c r="X430" s="98"/>
      <c r="Y430" s="98"/>
      <c r="Z430" s="98"/>
      <c r="AA430" s="98"/>
      <c r="AB430" s="98"/>
      <c r="AC430" s="98"/>
      <c r="AD430" s="98"/>
      <c r="AE430" s="98"/>
      <c r="AF430" s="98"/>
      <c r="AG430" s="98"/>
      <c r="AH430" s="98"/>
      <c r="AI430" s="98"/>
    </row>
    <row r="431" ht="16.5" customHeight="1">
      <c r="A431" s="139"/>
      <c r="B431" s="420"/>
      <c r="C431" s="420"/>
      <c r="D431" s="420"/>
      <c r="E431" s="420"/>
      <c r="F431" s="420"/>
      <c r="G431" s="420"/>
      <c r="H431" s="420"/>
      <c r="I431" s="420"/>
      <c r="J431" s="434"/>
      <c r="K431" s="118"/>
      <c r="L431" s="97"/>
      <c r="M431" s="98"/>
      <c r="N431" s="98"/>
      <c r="O431" s="98"/>
      <c r="P431" s="98"/>
      <c r="Q431" s="98"/>
      <c r="R431" s="98"/>
      <c r="S431" s="98"/>
      <c r="T431" s="98"/>
      <c r="U431" s="98"/>
      <c r="V431" s="98"/>
      <c r="W431" s="98"/>
      <c r="X431" s="98"/>
      <c r="Y431" s="98"/>
      <c r="Z431" s="98"/>
      <c r="AA431" s="98"/>
      <c r="AB431" s="98"/>
      <c r="AC431" s="98"/>
      <c r="AD431" s="98"/>
      <c r="AE431" s="98"/>
      <c r="AF431" s="98"/>
      <c r="AG431" s="98"/>
      <c r="AH431" s="98"/>
      <c r="AI431" s="98"/>
    </row>
    <row r="432" ht="16.5" customHeight="1">
      <c r="A432" s="139"/>
      <c r="B432" s="416" t="s">
        <v>603</v>
      </c>
      <c r="C432" s="458" t="s">
        <v>604</v>
      </c>
      <c r="D432" s="427" t="s">
        <v>109</v>
      </c>
      <c r="E432" s="428" t="s">
        <v>43</v>
      </c>
      <c r="F432" s="429" t="s">
        <v>91</v>
      </c>
      <c r="G432" s="430">
        <f>H432/1.2</f>
        <v>1565</v>
      </c>
      <c r="H432" s="444">
        <v>1878.0</v>
      </c>
      <c r="I432" s="445">
        <f>H432*(1-$I$5)</f>
        <v>1784.1</v>
      </c>
      <c r="J432" s="433">
        <f>H432/1.2</f>
        <v>1565</v>
      </c>
      <c r="K432" s="118"/>
      <c r="L432" s="97"/>
      <c r="M432" s="98"/>
      <c r="N432" s="98"/>
      <c r="O432" s="98"/>
      <c r="P432" s="98"/>
      <c r="Q432" s="98"/>
      <c r="R432" s="98"/>
      <c r="S432" s="98"/>
      <c r="T432" s="98"/>
      <c r="U432" s="98"/>
      <c r="V432" s="98"/>
      <c r="W432" s="98"/>
      <c r="X432" s="98"/>
      <c r="Y432" s="98"/>
      <c r="Z432" s="98"/>
      <c r="AA432" s="98"/>
      <c r="AB432" s="98"/>
      <c r="AC432" s="98"/>
      <c r="AD432" s="98"/>
      <c r="AE432" s="98"/>
      <c r="AF432" s="98"/>
      <c r="AG432" s="98"/>
      <c r="AH432" s="98"/>
      <c r="AI432" s="98"/>
    </row>
    <row r="433" ht="16.5" customHeight="1">
      <c r="A433" s="139"/>
      <c r="B433" s="420"/>
      <c r="C433" s="420"/>
      <c r="D433" s="420"/>
      <c r="E433" s="420"/>
      <c r="F433" s="420"/>
      <c r="G433" s="420"/>
      <c r="H433" s="420"/>
      <c r="I433" s="420"/>
      <c r="J433" s="434"/>
      <c r="K433" s="118"/>
      <c r="L433" s="97"/>
      <c r="M433" s="98"/>
      <c r="N433" s="98"/>
      <c r="O433" s="98"/>
      <c r="P433" s="98"/>
      <c r="Q433" s="98"/>
      <c r="R433" s="98"/>
      <c r="S433" s="98"/>
      <c r="T433" s="98"/>
      <c r="U433" s="98"/>
      <c r="V433" s="98"/>
      <c r="W433" s="98"/>
      <c r="X433" s="98"/>
      <c r="Y433" s="98"/>
      <c r="Z433" s="98"/>
      <c r="AA433" s="98"/>
      <c r="AB433" s="98"/>
      <c r="AC433" s="98"/>
      <c r="AD433" s="98"/>
      <c r="AE433" s="98"/>
      <c r="AF433" s="98"/>
      <c r="AG433" s="98"/>
      <c r="AH433" s="98"/>
      <c r="AI433" s="98"/>
    </row>
    <row r="434" ht="21.0" customHeight="1">
      <c r="A434" s="139"/>
      <c r="B434" s="435" t="s">
        <v>605</v>
      </c>
      <c r="C434" s="459" t="s">
        <v>606</v>
      </c>
      <c r="D434" s="460" t="s">
        <v>109</v>
      </c>
      <c r="E434" s="461" t="s">
        <v>43</v>
      </c>
      <c r="F434" s="439" t="s">
        <v>91</v>
      </c>
      <c r="G434" s="430">
        <f>H434/1.2</f>
        <v>1780</v>
      </c>
      <c r="H434" s="453">
        <v>2136.0</v>
      </c>
      <c r="I434" s="462">
        <f>H434*(1-$I$5)</f>
        <v>2029.2</v>
      </c>
      <c r="J434" s="433">
        <f>H434/1.2</f>
        <v>1780</v>
      </c>
      <c r="K434" s="118"/>
      <c r="L434" s="118"/>
      <c r="M434" s="118"/>
      <c r="N434" s="118"/>
      <c r="O434" s="118"/>
      <c r="P434" s="118"/>
      <c r="Q434" s="118"/>
      <c r="R434" s="118"/>
      <c r="S434" s="118"/>
      <c r="T434" s="118"/>
      <c r="U434" s="118"/>
      <c r="V434" s="118"/>
      <c r="W434" s="118"/>
      <c r="X434" s="118"/>
      <c r="Y434" s="118"/>
      <c r="Z434" s="118"/>
      <c r="AA434" s="118"/>
      <c r="AB434" s="118"/>
      <c r="AC434" s="118"/>
      <c r="AD434" s="118"/>
      <c r="AE434" s="118"/>
      <c r="AF434" s="118"/>
      <c r="AG434" s="118"/>
      <c r="AH434" s="118"/>
      <c r="AI434" s="118"/>
    </row>
    <row r="435" ht="15.75" customHeight="1">
      <c r="A435" s="148"/>
      <c r="B435" s="420"/>
      <c r="C435" s="420"/>
      <c r="D435" s="420"/>
      <c r="E435" s="420"/>
      <c r="F435" s="420"/>
      <c r="G435" s="420"/>
      <c r="H435" s="420"/>
      <c r="I435" s="420"/>
      <c r="J435" s="434"/>
      <c r="K435" s="118"/>
      <c r="L435" s="118"/>
      <c r="M435" s="118"/>
      <c r="N435" s="118"/>
      <c r="O435" s="118"/>
      <c r="P435" s="118"/>
      <c r="Q435" s="118"/>
      <c r="R435" s="118"/>
      <c r="S435" s="118"/>
      <c r="T435" s="118"/>
      <c r="U435" s="118"/>
      <c r="V435" s="118"/>
      <c r="W435" s="118"/>
      <c r="X435" s="118"/>
      <c r="Y435" s="118"/>
      <c r="Z435" s="118"/>
      <c r="AA435" s="118"/>
      <c r="AB435" s="118"/>
      <c r="AC435" s="118"/>
      <c r="AD435" s="118"/>
      <c r="AE435" s="118"/>
      <c r="AF435" s="118"/>
      <c r="AG435" s="118"/>
      <c r="AH435" s="118"/>
      <c r="AI435" s="118"/>
    </row>
    <row r="436" ht="1.5" customHeight="1">
      <c r="A436" s="412"/>
      <c r="B436" s="117"/>
      <c r="C436" s="117"/>
      <c r="D436" s="117"/>
      <c r="E436" s="117"/>
      <c r="F436" s="117"/>
      <c r="G436" s="117"/>
      <c r="H436" s="117"/>
      <c r="I436" s="117"/>
      <c r="J436" s="238"/>
      <c r="K436" s="118"/>
      <c r="L436" s="97"/>
      <c r="M436" s="98"/>
      <c r="N436" s="98"/>
      <c r="O436" s="98"/>
      <c r="P436" s="98"/>
      <c r="Q436" s="98"/>
      <c r="R436" s="98"/>
      <c r="S436" s="98"/>
      <c r="T436" s="98"/>
      <c r="U436" s="98"/>
      <c r="V436" s="98"/>
      <c r="W436" s="98"/>
      <c r="X436" s="98"/>
      <c r="Y436" s="98"/>
      <c r="Z436" s="98"/>
      <c r="AA436" s="98"/>
      <c r="AB436" s="98"/>
      <c r="AC436" s="98"/>
      <c r="AD436" s="98"/>
      <c r="AE436" s="98"/>
      <c r="AF436" s="98"/>
      <c r="AG436" s="98"/>
      <c r="AH436" s="98"/>
      <c r="AI436" s="98"/>
    </row>
    <row r="437" ht="18.75" customHeight="1">
      <c r="A437" s="413" t="s">
        <v>607</v>
      </c>
      <c r="J437" s="238"/>
      <c r="K437" s="118"/>
      <c r="L437" s="97"/>
      <c r="M437" s="98"/>
      <c r="N437" s="98"/>
      <c r="O437" s="98"/>
      <c r="P437" s="98"/>
      <c r="Q437" s="98"/>
      <c r="R437" s="98"/>
      <c r="S437" s="98"/>
      <c r="T437" s="98"/>
      <c r="U437" s="98"/>
      <c r="V437" s="98"/>
      <c r="W437" s="98"/>
      <c r="X437" s="98"/>
      <c r="Y437" s="98"/>
      <c r="Z437" s="98"/>
      <c r="AA437" s="98"/>
      <c r="AB437" s="98"/>
      <c r="AC437" s="98"/>
      <c r="AD437" s="98"/>
      <c r="AE437" s="98"/>
      <c r="AF437" s="98"/>
      <c r="AG437" s="98"/>
      <c r="AH437" s="98"/>
      <c r="AI437" s="98"/>
    </row>
    <row r="438" ht="24.0" customHeight="1">
      <c r="A438" s="414" t="s">
        <v>608</v>
      </c>
      <c r="B438" s="240"/>
      <c r="C438" s="240"/>
      <c r="D438" s="240"/>
      <c r="E438" s="240"/>
      <c r="F438" s="240"/>
      <c r="G438" s="240"/>
      <c r="H438" s="240"/>
      <c r="I438" s="240"/>
      <c r="J438" s="238"/>
      <c r="K438" s="118"/>
      <c r="L438" s="97"/>
      <c r="M438" s="98"/>
      <c r="N438" s="98"/>
      <c r="O438" s="98"/>
      <c r="P438" s="98"/>
      <c r="Q438" s="98"/>
      <c r="R438" s="98"/>
      <c r="S438" s="98"/>
      <c r="T438" s="98"/>
      <c r="U438" s="98"/>
      <c r="V438" s="98"/>
      <c r="W438" s="98"/>
      <c r="X438" s="98"/>
      <c r="Y438" s="98"/>
      <c r="Z438" s="98"/>
      <c r="AA438" s="98"/>
      <c r="AB438" s="98"/>
      <c r="AC438" s="98"/>
      <c r="AD438" s="98"/>
      <c r="AE438" s="98"/>
      <c r="AF438" s="98"/>
      <c r="AG438" s="98"/>
      <c r="AH438" s="98"/>
      <c r="AI438" s="98"/>
    </row>
    <row r="439" ht="16.5" customHeight="1">
      <c r="A439" s="139"/>
      <c r="B439" s="416" t="s">
        <v>609</v>
      </c>
      <c r="C439" s="174" t="s">
        <v>610</v>
      </c>
      <c r="D439" s="463" t="s">
        <v>94</v>
      </c>
      <c r="E439" s="464" t="s">
        <v>43</v>
      </c>
      <c r="F439" s="465" t="s">
        <v>91</v>
      </c>
      <c r="G439" s="430">
        <f>H439/1.2</f>
        <v>5950</v>
      </c>
      <c r="H439" s="444">
        <v>7140.0</v>
      </c>
      <c r="I439" s="466">
        <f>H439*(1-$I$5)</f>
        <v>6783</v>
      </c>
      <c r="J439" s="433">
        <f>H439/1.2</f>
        <v>5950</v>
      </c>
      <c r="K439" s="118"/>
      <c r="L439" s="97"/>
      <c r="M439" s="98"/>
      <c r="N439" s="98"/>
      <c r="O439" s="98"/>
      <c r="P439" s="98"/>
      <c r="Q439" s="98"/>
      <c r="R439" s="98"/>
      <c r="S439" s="98"/>
      <c r="T439" s="98"/>
      <c r="U439" s="98"/>
      <c r="V439" s="98"/>
      <c r="W439" s="98"/>
      <c r="X439" s="98"/>
      <c r="Y439" s="98"/>
      <c r="Z439" s="98"/>
      <c r="AA439" s="98"/>
      <c r="AB439" s="98"/>
      <c r="AC439" s="98"/>
      <c r="AD439" s="98"/>
      <c r="AE439" s="98"/>
      <c r="AF439" s="98"/>
      <c r="AG439" s="98"/>
      <c r="AH439" s="98"/>
      <c r="AI439" s="98"/>
    </row>
    <row r="440" ht="16.5" customHeight="1">
      <c r="A440" s="139"/>
      <c r="B440" s="420"/>
      <c r="C440" s="467" t="s">
        <v>611</v>
      </c>
      <c r="D440" s="420"/>
      <c r="E440" s="420"/>
      <c r="F440" s="420"/>
      <c r="G440" s="420"/>
      <c r="H440" s="420"/>
      <c r="I440" s="420"/>
      <c r="J440" s="434"/>
      <c r="K440" s="118"/>
      <c r="L440" s="97"/>
      <c r="M440" s="98"/>
      <c r="N440" s="98"/>
      <c r="O440" s="98"/>
      <c r="P440" s="98"/>
      <c r="Q440" s="98"/>
      <c r="R440" s="98"/>
      <c r="S440" s="98"/>
      <c r="T440" s="98"/>
      <c r="U440" s="98"/>
      <c r="V440" s="98"/>
      <c r="W440" s="98"/>
      <c r="X440" s="98"/>
      <c r="Y440" s="98"/>
      <c r="Z440" s="98"/>
      <c r="AA440" s="98"/>
      <c r="AB440" s="98"/>
      <c r="AC440" s="98"/>
      <c r="AD440" s="98"/>
      <c r="AE440" s="98"/>
      <c r="AF440" s="98"/>
      <c r="AG440" s="98"/>
      <c r="AH440" s="98"/>
      <c r="AI440" s="98"/>
    </row>
    <row r="441" ht="16.5" customHeight="1">
      <c r="A441" s="139"/>
      <c r="B441" s="416" t="s">
        <v>612</v>
      </c>
      <c r="C441" s="174" t="s">
        <v>613</v>
      </c>
      <c r="D441" s="463" t="s">
        <v>94</v>
      </c>
      <c r="E441" s="464" t="s">
        <v>43</v>
      </c>
      <c r="F441" s="465" t="s">
        <v>91</v>
      </c>
      <c r="G441" s="430">
        <f>H441/1.2</f>
        <v>6160</v>
      </c>
      <c r="H441" s="444">
        <v>7392.0</v>
      </c>
      <c r="I441" s="466">
        <f>H441*(1-$I$5)</f>
        <v>7022.4</v>
      </c>
      <c r="J441" s="433">
        <f>H441/1.2</f>
        <v>6160</v>
      </c>
      <c r="K441" s="118"/>
      <c r="L441" s="97"/>
      <c r="M441" s="98"/>
      <c r="N441" s="98"/>
      <c r="O441" s="98"/>
      <c r="P441" s="98"/>
      <c r="Q441" s="98"/>
      <c r="R441" s="98"/>
      <c r="S441" s="98"/>
      <c r="T441" s="98"/>
      <c r="U441" s="98"/>
      <c r="V441" s="98"/>
      <c r="W441" s="98"/>
      <c r="X441" s="98"/>
      <c r="Y441" s="98"/>
      <c r="Z441" s="98"/>
      <c r="AA441" s="98"/>
      <c r="AB441" s="98"/>
      <c r="AC441" s="98"/>
      <c r="AD441" s="98"/>
      <c r="AE441" s="98"/>
      <c r="AF441" s="98"/>
      <c r="AG441" s="98"/>
      <c r="AH441" s="98"/>
      <c r="AI441" s="98"/>
    </row>
    <row r="442" ht="16.5" customHeight="1">
      <c r="A442" s="139"/>
      <c r="B442" s="420"/>
      <c r="C442" s="467" t="s">
        <v>611</v>
      </c>
      <c r="D442" s="420"/>
      <c r="E442" s="420"/>
      <c r="F442" s="420"/>
      <c r="G442" s="420"/>
      <c r="H442" s="420"/>
      <c r="I442" s="420"/>
      <c r="J442" s="434"/>
      <c r="K442" s="118"/>
      <c r="L442" s="97"/>
      <c r="M442" s="98"/>
      <c r="N442" s="98"/>
      <c r="O442" s="98"/>
      <c r="P442" s="98"/>
      <c r="Q442" s="98"/>
      <c r="R442" s="98"/>
      <c r="S442" s="98"/>
      <c r="T442" s="98"/>
      <c r="U442" s="98"/>
      <c r="V442" s="98"/>
      <c r="W442" s="98"/>
      <c r="X442" s="98"/>
      <c r="Y442" s="98"/>
      <c r="Z442" s="98"/>
      <c r="AA442" s="98"/>
      <c r="AB442" s="98"/>
      <c r="AC442" s="98"/>
      <c r="AD442" s="98"/>
      <c r="AE442" s="98"/>
      <c r="AF442" s="98"/>
      <c r="AG442" s="98"/>
      <c r="AH442" s="98"/>
      <c r="AI442" s="98"/>
    </row>
    <row r="443" ht="16.5" customHeight="1">
      <c r="A443" s="139"/>
      <c r="B443" s="416" t="s">
        <v>614</v>
      </c>
      <c r="C443" s="174" t="s">
        <v>615</v>
      </c>
      <c r="D443" s="463" t="s">
        <v>94</v>
      </c>
      <c r="E443" s="464" t="s">
        <v>43</v>
      </c>
      <c r="F443" s="465" t="s">
        <v>91</v>
      </c>
      <c r="G443" s="430">
        <f>H443/1.2</f>
        <v>6490</v>
      </c>
      <c r="H443" s="444">
        <v>7788.0</v>
      </c>
      <c r="I443" s="466">
        <f>H443*(1-$I$5)</f>
        <v>7398.6</v>
      </c>
      <c r="J443" s="433">
        <f>H443/1.2</f>
        <v>6490</v>
      </c>
      <c r="K443" s="118"/>
      <c r="L443" s="97"/>
      <c r="M443" s="98"/>
      <c r="N443" s="98"/>
      <c r="O443" s="98"/>
      <c r="P443" s="98"/>
      <c r="Q443" s="98"/>
      <c r="R443" s="98"/>
      <c r="S443" s="98"/>
      <c r="T443" s="98"/>
      <c r="U443" s="98"/>
      <c r="V443" s="98"/>
      <c r="W443" s="98"/>
      <c r="X443" s="98"/>
      <c r="Y443" s="98"/>
      <c r="Z443" s="98"/>
      <c r="AA443" s="98"/>
      <c r="AB443" s="98"/>
      <c r="AC443" s="98"/>
      <c r="AD443" s="98"/>
      <c r="AE443" s="98"/>
      <c r="AF443" s="98"/>
      <c r="AG443" s="98"/>
      <c r="AH443" s="98"/>
      <c r="AI443" s="98"/>
    </row>
    <row r="444" ht="16.5" customHeight="1">
      <c r="A444" s="139"/>
      <c r="B444" s="420"/>
      <c r="C444" s="467" t="s">
        <v>611</v>
      </c>
      <c r="D444" s="420"/>
      <c r="E444" s="420"/>
      <c r="F444" s="420"/>
      <c r="G444" s="420"/>
      <c r="H444" s="420"/>
      <c r="I444" s="420"/>
      <c r="J444" s="434"/>
      <c r="K444" s="118"/>
      <c r="L444" s="97"/>
      <c r="M444" s="98"/>
      <c r="N444" s="98"/>
      <c r="O444" s="98"/>
      <c r="P444" s="98"/>
      <c r="Q444" s="98"/>
      <c r="R444" s="98"/>
      <c r="S444" s="98"/>
      <c r="T444" s="98"/>
      <c r="U444" s="98"/>
      <c r="V444" s="98"/>
      <c r="W444" s="98"/>
      <c r="X444" s="98"/>
      <c r="Y444" s="98"/>
      <c r="Z444" s="98"/>
      <c r="AA444" s="98"/>
      <c r="AB444" s="98"/>
      <c r="AC444" s="98"/>
      <c r="AD444" s="98"/>
      <c r="AE444" s="98"/>
      <c r="AF444" s="98"/>
      <c r="AG444" s="98"/>
      <c r="AH444" s="98"/>
      <c r="AI444" s="98"/>
    </row>
    <row r="445" ht="16.5" customHeight="1">
      <c r="A445" s="139"/>
      <c r="B445" s="416" t="s">
        <v>616</v>
      </c>
      <c r="C445" s="174" t="s">
        <v>617</v>
      </c>
      <c r="D445" s="463" t="s">
        <v>94</v>
      </c>
      <c r="E445" s="464" t="s">
        <v>43</v>
      </c>
      <c r="F445" s="465" t="s">
        <v>91</v>
      </c>
      <c r="G445" s="430">
        <f>H445/1.2</f>
        <v>6825</v>
      </c>
      <c r="H445" s="444">
        <v>8190.0</v>
      </c>
      <c r="I445" s="466">
        <f>H445*(1-$I$5)</f>
        <v>7780.5</v>
      </c>
      <c r="J445" s="433">
        <f>H445/1.2</f>
        <v>6825</v>
      </c>
      <c r="K445" s="468"/>
      <c r="L445" s="97"/>
      <c r="M445" s="98"/>
      <c r="N445" s="98"/>
      <c r="O445" s="98"/>
      <c r="P445" s="98"/>
      <c r="Q445" s="98"/>
      <c r="R445" s="98"/>
      <c r="S445" s="98"/>
      <c r="T445" s="98"/>
      <c r="U445" s="98"/>
      <c r="V445" s="98"/>
      <c r="W445" s="98"/>
      <c r="X445" s="98"/>
      <c r="Y445" s="98"/>
      <c r="Z445" s="98"/>
      <c r="AA445" s="98"/>
      <c r="AB445" s="98"/>
      <c r="AC445" s="98"/>
      <c r="AD445" s="98"/>
      <c r="AE445" s="98"/>
      <c r="AF445" s="98"/>
      <c r="AG445" s="98"/>
      <c r="AH445" s="98"/>
      <c r="AI445" s="98"/>
    </row>
    <row r="446" ht="16.5" customHeight="1">
      <c r="A446" s="139"/>
      <c r="B446" s="420"/>
      <c r="C446" s="467" t="s">
        <v>611</v>
      </c>
      <c r="D446" s="420"/>
      <c r="E446" s="420"/>
      <c r="F446" s="420"/>
      <c r="G446" s="420"/>
      <c r="H446" s="420"/>
      <c r="I446" s="420"/>
      <c r="J446" s="434"/>
      <c r="K446" s="434"/>
      <c r="L446" s="97"/>
      <c r="M446" s="98"/>
      <c r="N446" s="98"/>
      <c r="O446" s="98"/>
      <c r="P446" s="98"/>
      <c r="Q446" s="98"/>
      <c r="R446" s="98"/>
      <c r="S446" s="98"/>
      <c r="T446" s="98"/>
      <c r="U446" s="98"/>
      <c r="V446" s="98"/>
      <c r="W446" s="98"/>
      <c r="X446" s="98"/>
      <c r="Y446" s="98"/>
      <c r="Z446" s="98"/>
      <c r="AA446" s="98"/>
      <c r="AB446" s="98"/>
      <c r="AC446" s="98"/>
      <c r="AD446" s="98"/>
      <c r="AE446" s="98"/>
      <c r="AF446" s="98"/>
      <c r="AG446" s="98"/>
      <c r="AH446" s="98"/>
      <c r="AI446" s="98"/>
    </row>
    <row r="447" ht="16.5" customHeight="1">
      <c r="A447" s="139"/>
      <c r="B447" s="416" t="s">
        <v>618</v>
      </c>
      <c r="C447" s="174" t="s">
        <v>619</v>
      </c>
      <c r="D447" s="463" t="s">
        <v>94</v>
      </c>
      <c r="E447" s="464" t="s">
        <v>43</v>
      </c>
      <c r="F447" s="465" t="s">
        <v>91</v>
      </c>
      <c r="G447" s="430">
        <f>H447/1.2</f>
        <v>8325</v>
      </c>
      <c r="H447" s="444">
        <v>9990.0</v>
      </c>
      <c r="I447" s="466">
        <f>H447*(1-$I$5)</f>
        <v>9490.5</v>
      </c>
      <c r="J447" s="433">
        <f>H447/1.2</f>
        <v>8325</v>
      </c>
      <c r="K447" s="118"/>
      <c r="L447" s="97"/>
      <c r="M447" s="98"/>
      <c r="N447" s="98"/>
      <c r="O447" s="98"/>
      <c r="P447" s="98"/>
      <c r="Q447" s="98"/>
      <c r="R447" s="98"/>
      <c r="S447" s="98"/>
      <c r="T447" s="98"/>
      <c r="U447" s="98"/>
      <c r="V447" s="98"/>
      <c r="W447" s="98"/>
      <c r="X447" s="98"/>
      <c r="Y447" s="98"/>
      <c r="Z447" s="98"/>
      <c r="AA447" s="98"/>
      <c r="AB447" s="98"/>
      <c r="AC447" s="98"/>
      <c r="AD447" s="98"/>
      <c r="AE447" s="98"/>
      <c r="AF447" s="98"/>
      <c r="AG447" s="98"/>
      <c r="AH447" s="98"/>
      <c r="AI447" s="98"/>
    </row>
    <row r="448" ht="16.5" customHeight="1">
      <c r="A448" s="139"/>
      <c r="B448" s="420"/>
      <c r="C448" s="467" t="s">
        <v>611</v>
      </c>
      <c r="D448" s="420"/>
      <c r="E448" s="420"/>
      <c r="F448" s="420"/>
      <c r="G448" s="420"/>
      <c r="H448" s="420"/>
      <c r="I448" s="420"/>
      <c r="J448" s="434"/>
      <c r="K448" s="118"/>
      <c r="L448" s="97"/>
      <c r="M448" s="98"/>
      <c r="N448" s="98"/>
      <c r="O448" s="98"/>
      <c r="P448" s="98"/>
      <c r="Q448" s="98"/>
      <c r="R448" s="98"/>
      <c r="S448" s="98"/>
      <c r="T448" s="98"/>
      <c r="U448" s="98"/>
      <c r="V448" s="98"/>
      <c r="W448" s="98"/>
      <c r="X448" s="98"/>
      <c r="Y448" s="98"/>
      <c r="Z448" s="98"/>
      <c r="AA448" s="98"/>
      <c r="AB448" s="98"/>
      <c r="AC448" s="98"/>
      <c r="AD448" s="98"/>
      <c r="AE448" s="98"/>
      <c r="AF448" s="98"/>
      <c r="AG448" s="98"/>
      <c r="AH448" s="98"/>
      <c r="AI448" s="98"/>
    </row>
    <row r="449" ht="16.5" customHeight="1">
      <c r="A449" s="139"/>
      <c r="B449" s="416" t="s">
        <v>620</v>
      </c>
      <c r="C449" s="174" t="s">
        <v>621</v>
      </c>
      <c r="D449" s="463" t="s">
        <v>94</v>
      </c>
      <c r="E449" s="464" t="s">
        <v>43</v>
      </c>
      <c r="F449" s="465" t="s">
        <v>91</v>
      </c>
      <c r="G449" s="430">
        <f>H449/1.2</f>
        <v>9750</v>
      </c>
      <c r="H449" s="444">
        <v>11700.0</v>
      </c>
      <c r="I449" s="466">
        <f>H449*(1-$I$5)</f>
        <v>11115</v>
      </c>
      <c r="J449" s="433">
        <f>H449/1.2</f>
        <v>9750</v>
      </c>
      <c r="K449" s="118"/>
      <c r="L449" s="97"/>
      <c r="M449" s="98"/>
      <c r="N449" s="98"/>
      <c r="O449" s="98"/>
      <c r="P449" s="98"/>
      <c r="Q449" s="98"/>
      <c r="R449" s="98"/>
      <c r="S449" s="98"/>
      <c r="T449" s="98"/>
      <c r="U449" s="98"/>
      <c r="V449" s="98"/>
      <c r="W449" s="98"/>
      <c r="X449" s="98"/>
      <c r="Y449" s="98"/>
      <c r="Z449" s="98"/>
      <c r="AA449" s="98"/>
      <c r="AB449" s="98"/>
      <c r="AC449" s="98"/>
      <c r="AD449" s="98"/>
      <c r="AE449" s="98"/>
      <c r="AF449" s="98"/>
      <c r="AG449" s="98"/>
      <c r="AH449" s="98"/>
      <c r="AI449" s="98"/>
    </row>
    <row r="450" ht="16.5" customHeight="1">
      <c r="A450" s="139"/>
      <c r="B450" s="420"/>
      <c r="C450" s="467" t="s">
        <v>622</v>
      </c>
      <c r="D450" s="420"/>
      <c r="E450" s="420"/>
      <c r="F450" s="420"/>
      <c r="G450" s="420"/>
      <c r="H450" s="420"/>
      <c r="I450" s="420"/>
      <c r="J450" s="434"/>
      <c r="K450" s="118"/>
      <c r="L450" s="97"/>
      <c r="M450" s="98"/>
      <c r="N450" s="98"/>
      <c r="O450" s="98"/>
      <c r="P450" s="98"/>
      <c r="Q450" s="98"/>
      <c r="R450" s="98"/>
      <c r="S450" s="98"/>
      <c r="T450" s="98"/>
      <c r="U450" s="98"/>
      <c r="V450" s="98"/>
      <c r="W450" s="98"/>
      <c r="X450" s="98"/>
      <c r="Y450" s="98"/>
      <c r="Z450" s="98"/>
      <c r="AA450" s="98"/>
      <c r="AB450" s="98"/>
      <c r="AC450" s="98"/>
      <c r="AD450" s="98"/>
      <c r="AE450" s="98"/>
      <c r="AF450" s="98"/>
      <c r="AG450" s="98"/>
      <c r="AH450" s="98"/>
      <c r="AI450" s="98"/>
    </row>
    <row r="451" ht="16.5" customHeight="1">
      <c r="A451" s="139"/>
      <c r="B451" s="416" t="s">
        <v>623</v>
      </c>
      <c r="C451" s="174" t="s">
        <v>624</v>
      </c>
      <c r="D451" s="463" t="s">
        <v>94</v>
      </c>
      <c r="E451" s="464" t="s">
        <v>43</v>
      </c>
      <c r="F451" s="469" t="s">
        <v>95</v>
      </c>
      <c r="G451" s="430">
        <f>H451/1.2</f>
        <v>14450</v>
      </c>
      <c r="H451" s="444">
        <v>17340.0</v>
      </c>
      <c r="I451" s="466">
        <f>H451*(1-$I$5)</f>
        <v>16473</v>
      </c>
      <c r="J451" s="433">
        <f>H451/1.2</f>
        <v>14450</v>
      </c>
      <c r="K451" s="447"/>
      <c r="L451" s="97"/>
      <c r="M451" s="98"/>
      <c r="N451" s="98"/>
      <c r="O451" s="98"/>
      <c r="P451" s="98"/>
      <c r="Q451" s="98"/>
      <c r="R451" s="98"/>
      <c r="S451" s="98"/>
      <c r="T451" s="98"/>
      <c r="U451" s="98"/>
      <c r="V451" s="98"/>
      <c r="W451" s="98"/>
      <c r="X451" s="98"/>
      <c r="Y451" s="98"/>
      <c r="Z451" s="98"/>
      <c r="AA451" s="98"/>
      <c r="AB451" s="98"/>
      <c r="AC451" s="98"/>
      <c r="AD451" s="98"/>
      <c r="AE451" s="98"/>
      <c r="AF451" s="98"/>
      <c r="AG451" s="98"/>
      <c r="AH451" s="98"/>
      <c r="AI451" s="98"/>
    </row>
    <row r="452" ht="16.5" customHeight="1">
      <c r="A452" s="139"/>
      <c r="B452" s="420"/>
      <c r="C452" s="467" t="s">
        <v>625</v>
      </c>
      <c r="D452" s="420"/>
      <c r="E452" s="420"/>
      <c r="F452" s="420"/>
      <c r="G452" s="420"/>
      <c r="H452" s="420"/>
      <c r="I452" s="420"/>
      <c r="J452" s="434"/>
      <c r="K452" s="434"/>
      <c r="L452" s="97"/>
      <c r="M452" s="98"/>
      <c r="N452" s="98"/>
      <c r="O452" s="98"/>
      <c r="P452" s="98"/>
      <c r="Q452" s="98"/>
      <c r="R452" s="98"/>
      <c r="S452" s="98"/>
      <c r="T452" s="98"/>
      <c r="U452" s="98"/>
      <c r="V452" s="98"/>
      <c r="W452" s="98"/>
      <c r="X452" s="98"/>
      <c r="Y452" s="98"/>
      <c r="Z452" s="98"/>
      <c r="AA452" s="98"/>
      <c r="AB452" s="98"/>
      <c r="AC452" s="98"/>
      <c r="AD452" s="98"/>
      <c r="AE452" s="98"/>
      <c r="AF452" s="98"/>
      <c r="AG452" s="98"/>
      <c r="AH452" s="98"/>
      <c r="AI452" s="98"/>
    </row>
    <row r="453" ht="16.5" customHeight="1">
      <c r="A453" s="470"/>
      <c r="B453" s="435" t="s">
        <v>626</v>
      </c>
      <c r="C453" s="174" t="s">
        <v>627</v>
      </c>
      <c r="D453" s="471" t="s">
        <v>94</v>
      </c>
      <c r="E453" s="472" t="s">
        <v>43</v>
      </c>
      <c r="F453" s="473" t="s">
        <v>95</v>
      </c>
      <c r="G453" s="430">
        <f>H453/1.2</f>
        <v>15450</v>
      </c>
      <c r="H453" s="453">
        <v>18540.0</v>
      </c>
      <c r="I453" s="474">
        <f>H453*(1-$I$5)</f>
        <v>17613</v>
      </c>
      <c r="J453" s="433">
        <f>H453/1.2</f>
        <v>15450</v>
      </c>
      <c r="K453" s="447"/>
      <c r="L453" s="97"/>
      <c r="M453" s="98"/>
      <c r="N453" s="98"/>
      <c r="O453" s="98"/>
      <c r="P453" s="98"/>
      <c r="Q453" s="98"/>
      <c r="R453" s="98"/>
      <c r="S453" s="98"/>
      <c r="T453" s="98"/>
      <c r="U453" s="98"/>
      <c r="V453" s="98"/>
      <c r="W453" s="98"/>
      <c r="X453" s="98"/>
      <c r="Y453" s="98"/>
      <c r="Z453" s="98"/>
      <c r="AA453" s="98"/>
      <c r="AB453" s="98"/>
      <c r="AC453" s="98"/>
      <c r="AD453" s="98"/>
      <c r="AE453" s="98"/>
      <c r="AF453" s="98"/>
      <c r="AG453" s="98"/>
      <c r="AH453" s="98"/>
      <c r="AI453" s="98"/>
    </row>
    <row r="454" ht="16.5" customHeight="1">
      <c r="A454" s="420"/>
      <c r="B454" s="420"/>
      <c r="C454" s="467" t="s">
        <v>625</v>
      </c>
      <c r="D454" s="420"/>
      <c r="E454" s="420"/>
      <c r="F454" s="420"/>
      <c r="G454" s="420"/>
      <c r="H454" s="420"/>
      <c r="I454" s="420"/>
      <c r="J454" s="434"/>
      <c r="K454" s="434"/>
      <c r="L454" s="97"/>
      <c r="M454" s="98"/>
      <c r="N454" s="98"/>
      <c r="O454" s="98"/>
      <c r="P454" s="98"/>
      <c r="Q454" s="98"/>
      <c r="R454" s="98"/>
      <c r="S454" s="98"/>
      <c r="T454" s="98"/>
      <c r="U454" s="98"/>
      <c r="V454" s="98"/>
      <c r="W454" s="98"/>
      <c r="X454" s="98"/>
      <c r="Y454" s="98"/>
      <c r="Z454" s="98"/>
      <c r="AA454" s="98"/>
      <c r="AB454" s="98"/>
      <c r="AC454" s="98"/>
      <c r="AD454" s="98"/>
      <c r="AE454" s="98"/>
      <c r="AF454" s="98"/>
      <c r="AG454" s="98"/>
      <c r="AH454" s="98"/>
      <c r="AI454" s="98"/>
    </row>
    <row r="455" ht="1.5" customHeight="1">
      <c r="A455" s="412"/>
      <c r="B455" s="117"/>
      <c r="C455" s="117"/>
      <c r="D455" s="117"/>
      <c r="E455" s="117"/>
      <c r="F455" s="117"/>
      <c r="G455" s="117"/>
      <c r="H455" s="117"/>
      <c r="I455" s="117"/>
      <c r="J455" s="475"/>
      <c r="K455" s="118"/>
      <c r="L455" s="118"/>
      <c r="M455" s="118"/>
      <c r="N455" s="118"/>
      <c r="O455" s="118"/>
      <c r="P455" s="118"/>
      <c r="Q455" s="118"/>
      <c r="R455" s="118"/>
      <c r="S455" s="118"/>
      <c r="T455" s="118"/>
      <c r="U455" s="118"/>
      <c r="V455" s="118"/>
      <c r="W455" s="118"/>
      <c r="X455" s="118"/>
      <c r="Y455" s="118"/>
      <c r="Z455" s="118"/>
      <c r="AA455" s="118"/>
      <c r="AB455" s="118"/>
      <c r="AC455" s="118"/>
      <c r="AD455" s="118"/>
      <c r="AE455" s="118"/>
      <c r="AF455" s="118"/>
      <c r="AG455" s="118"/>
      <c r="AH455" s="118"/>
      <c r="AI455" s="118"/>
    </row>
    <row r="456" ht="18.75" customHeight="1">
      <c r="A456" s="413" t="s">
        <v>628</v>
      </c>
      <c r="J456" s="475"/>
      <c r="K456" s="118"/>
      <c r="L456" s="97"/>
      <c r="M456" s="98"/>
      <c r="N456" s="98"/>
      <c r="O456" s="98"/>
      <c r="P456" s="98"/>
      <c r="Q456" s="98"/>
      <c r="R456" s="98"/>
      <c r="S456" s="98"/>
      <c r="T456" s="98"/>
      <c r="U456" s="98"/>
      <c r="V456" s="98"/>
      <c r="W456" s="98"/>
      <c r="X456" s="98"/>
      <c r="Y456" s="98"/>
      <c r="Z456" s="98"/>
      <c r="AA456" s="98"/>
      <c r="AB456" s="98"/>
      <c r="AC456" s="98"/>
      <c r="AD456" s="98"/>
      <c r="AE456" s="98"/>
      <c r="AF456" s="98"/>
      <c r="AG456" s="98"/>
      <c r="AH456" s="98"/>
      <c r="AI456" s="98"/>
    </row>
    <row r="457" ht="24.0" customHeight="1">
      <c r="A457" s="414" t="s">
        <v>629</v>
      </c>
      <c r="B457" s="240"/>
      <c r="C457" s="240"/>
      <c r="D457" s="240"/>
      <c r="E457" s="240"/>
      <c r="F457" s="240"/>
      <c r="G457" s="240"/>
      <c r="H457" s="240"/>
      <c r="I457" s="240"/>
      <c r="J457" s="475"/>
      <c r="K457" s="118"/>
      <c r="L457" s="97"/>
      <c r="M457" s="98"/>
      <c r="N457" s="98"/>
      <c r="O457" s="98"/>
      <c r="P457" s="98"/>
      <c r="Q457" s="98"/>
      <c r="R457" s="98"/>
      <c r="S457" s="98"/>
      <c r="T457" s="98"/>
      <c r="U457" s="98"/>
      <c r="V457" s="98"/>
      <c r="W457" s="98"/>
      <c r="X457" s="98"/>
      <c r="Y457" s="98"/>
      <c r="Z457" s="98"/>
      <c r="AA457" s="98"/>
      <c r="AB457" s="98"/>
      <c r="AC457" s="98"/>
      <c r="AD457" s="98"/>
      <c r="AE457" s="98"/>
      <c r="AF457" s="98"/>
      <c r="AG457" s="98"/>
      <c r="AH457" s="98"/>
      <c r="AI457" s="98"/>
    </row>
    <row r="458" ht="18.0" customHeight="1">
      <c r="A458" s="139"/>
      <c r="B458" s="416" t="s">
        <v>630</v>
      </c>
      <c r="C458" s="417" t="s">
        <v>631</v>
      </c>
      <c r="D458" s="476" t="s">
        <v>94</v>
      </c>
      <c r="E458" s="477" t="s">
        <v>43</v>
      </c>
      <c r="F458" s="429" t="s">
        <v>91</v>
      </c>
      <c r="G458" s="430">
        <f>H458/1.2</f>
        <v>6300</v>
      </c>
      <c r="H458" s="444">
        <v>7560.0</v>
      </c>
      <c r="I458" s="448">
        <f>H458*(1-$I$5)</f>
        <v>7182</v>
      </c>
      <c r="J458" s="433">
        <f>H458/1.2</f>
        <v>6300</v>
      </c>
      <c r="K458" s="118"/>
      <c r="L458" s="97"/>
      <c r="M458" s="98"/>
      <c r="N458" s="98"/>
      <c r="O458" s="98"/>
      <c r="P458" s="98"/>
      <c r="Q458" s="98"/>
      <c r="R458" s="98"/>
      <c r="S458" s="98"/>
      <c r="T458" s="98"/>
      <c r="U458" s="98"/>
      <c r="V458" s="98"/>
      <c r="W458" s="98"/>
      <c r="X458" s="98"/>
      <c r="Y458" s="98"/>
      <c r="Z458" s="98"/>
      <c r="AA458" s="98"/>
      <c r="AB458" s="98"/>
      <c r="AC458" s="98"/>
      <c r="AD458" s="98"/>
      <c r="AE458" s="98"/>
      <c r="AF458" s="98"/>
      <c r="AG458" s="98"/>
      <c r="AH458" s="98"/>
      <c r="AI458" s="98"/>
    </row>
    <row r="459" ht="18.0" customHeight="1">
      <c r="A459" s="139"/>
      <c r="B459" s="420"/>
      <c r="C459" s="420"/>
      <c r="D459" s="420"/>
      <c r="E459" s="420"/>
      <c r="F459" s="420"/>
      <c r="G459" s="420"/>
      <c r="H459" s="420"/>
      <c r="I459" s="420"/>
      <c r="J459" s="434"/>
      <c r="K459" s="118"/>
      <c r="L459" s="97"/>
      <c r="M459" s="98"/>
      <c r="N459" s="98"/>
      <c r="O459" s="98"/>
      <c r="P459" s="98"/>
      <c r="Q459" s="98"/>
      <c r="R459" s="98"/>
      <c r="S459" s="98"/>
      <c r="T459" s="98"/>
      <c r="U459" s="98"/>
      <c r="V459" s="98"/>
      <c r="W459" s="98"/>
      <c r="X459" s="98"/>
      <c r="Y459" s="98"/>
      <c r="Z459" s="98"/>
      <c r="AA459" s="98"/>
      <c r="AB459" s="98"/>
      <c r="AC459" s="98"/>
      <c r="AD459" s="98"/>
      <c r="AE459" s="98"/>
      <c r="AF459" s="98"/>
      <c r="AG459" s="98"/>
      <c r="AH459" s="98"/>
      <c r="AI459" s="98"/>
    </row>
    <row r="460" ht="18.0" customHeight="1">
      <c r="A460" s="139"/>
      <c r="B460" s="416" t="s">
        <v>632</v>
      </c>
      <c r="C460" s="417" t="s">
        <v>633</v>
      </c>
      <c r="D460" s="476" t="s">
        <v>94</v>
      </c>
      <c r="E460" s="477" t="s">
        <v>43</v>
      </c>
      <c r="F460" s="429" t="s">
        <v>91</v>
      </c>
      <c r="G460" s="430">
        <f>H460/1.2</f>
        <v>7490</v>
      </c>
      <c r="H460" s="444">
        <v>8988.0</v>
      </c>
      <c r="I460" s="448">
        <f>H460*(1-$I$5)</f>
        <v>8538.6</v>
      </c>
      <c r="J460" s="433">
        <f>H460/1.2</f>
        <v>7490</v>
      </c>
      <c r="K460" s="118"/>
      <c r="L460" s="97"/>
      <c r="M460" s="98"/>
      <c r="N460" s="98"/>
      <c r="O460" s="98"/>
      <c r="P460" s="98"/>
      <c r="Q460" s="98"/>
      <c r="R460" s="98"/>
      <c r="S460" s="98"/>
      <c r="T460" s="98"/>
      <c r="U460" s="98"/>
      <c r="V460" s="98"/>
      <c r="W460" s="98"/>
      <c r="X460" s="98"/>
      <c r="Y460" s="98"/>
      <c r="Z460" s="98"/>
      <c r="AA460" s="98"/>
      <c r="AB460" s="98"/>
      <c r="AC460" s="98"/>
      <c r="AD460" s="98"/>
      <c r="AE460" s="98"/>
      <c r="AF460" s="98"/>
      <c r="AG460" s="98"/>
      <c r="AH460" s="98"/>
      <c r="AI460" s="98"/>
    </row>
    <row r="461" ht="18.0" customHeight="1">
      <c r="A461" s="139"/>
      <c r="B461" s="420"/>
      <c r="C461" s="420"/>
      <c r="D461" s="420"/>
      <c r="E461" s="420"/>
      <c r="F461" s="420"/>
      <c r="G461" s="420"/>
      <c r="H461" s="420"/>
      <c r="I461" s="420"/>
      <c r="J461" s="434"/>
      <c r="K461" s="118"/>
      <c r="L461" s="97"/>
      <c r="M461" s="98"/>
      <c r="N461" s="98"/>
      <c r="O461" s="98"/>
      <c r="P461" s="98"/>
      <c r="Q461" s="98"/>
      <c r="R461" s="98"/>
      <c r="S461" s="98"/>
      <c r="T461" s="98"/>
      <c r="U461" s="98"/>
      <c r="V461" s="98"/>
      <c r="W461" s="98"/>
      <c r="X461" s="98"/>
      <c r="Y461" s="98"/>
      <c r="Z461" s="98"/>
      <c r="AA461" s="98"/>
      <c r="AB461" s="98"/>
      <c r="AC461" s="98"/>
      <c r="AD461" s="98"/>
      <c r="AE461" s="98"/>
      <c r="AF461" s="98"/>
      <c r="AG461" s="98"/>
      <c r="AH461" s="98"/>
      <c r="AI461" s="98"/>
    </row>
    <row r="462" ht="18.0" customHeight="1">
      <c r="A462" s="139"/>
      <c r="B462" s="416" t="s">
        <v>634</v>
      </c>
      <c r="C462" s="417" t="s">
        <v>635</v>
      </c>
      <c r="D462" s="476" t="s">
        <v>94</v>
      </c>
      <c r="E462" s="477" t="s">
        <v>43</v>
      </c>
      <c r="F462" s="429" t="s">
        <v>91</v>
      </c>
      <c r="G462" s="430">
        <f>H462/1.2</f>
        <v>7850</v>
      </c>
      <c r="H462" s="444">
        <v>9420.0</v>
      </c>
      <c r="I462" s="448">
        <f>H462*(1-$I$5)</f>
        <v>8949</v>
      </c>
      <c r="J462" s="433">
        <f>H462/1.2</f>
        <v>7850</v>
      </c>
      <c r="K462" s="446"/>
      <c r="L462" s="97"/>
      <c r="M462" s="98"/>
      <c r="N462" s="98"/>
      <c r="O462" s="98"/>
      <c r="P462" s="98"/>
      <c r="Q462" s="98"/>
      <c r="R462" s="98"/>
      <c r="S462" s="98"/>
      <c r="T462" s="98"/>
      <c r="U462" s="98"/>
      <c r="V462" s="98"/>
      <c r="W462" s="98"/>
      <c r="X462" s="98"/>
      <c r="Y462" s="98"/>
      <c r="Z462" s="98"/>
      <c r="AA462" s="98"/>
      <c r="AB462" s="98"/>
      <c r="AC462" s="98"/>
      <c r="AD462" s="98"/>
      <c r="AE462" s="98"/>
      <c r="AF462" s="98"/>
      <c r="AG462" s="98"/>
      <c r="AH462" s="98"/>
      <c r="AI462" s="98"/>
    </row>
    <row r="463" ht="18.0" customHeight="1">
      <c r="A463" s="139"/>
      <c r="B463" s="420"/>
      <c r="C463" s="420"/>
      <c r="D463" s="420"/>
      <c r="E463" s="420"/>
      <c r="F463" s="420"/>
      <c r="G463" s="420"/>
      <c r="H463" s="420"/>
      <c r="I463" s="420"/>
      <c r="J463" s="434"/>
      <c r="K463" s="434"/>
      <c r="L463" s="97"/>
      <c r="M463" s="98"/>
      <c r="N463" s="98"/>
      <c r="O463" s="98"/>
      <c r="P463" s="98"/>
      <c r="Q463" s="98"/>
      <c r="R463" s="98"/>
      <c r="S463" s="98"/>
      <c r="T463" s="98"/>
      <c r="U463" s="98"/>
      <c r="V463" s="98"/>
      <c r="W463" s="98"/>
      <c r="X463" s="98"/>
      <c r="Y463" s="98"/>
      <c r="Z463" s="98"/>
      <c r="AA463" s="98"/>
      <c r="AB463" s="98"/>
      <c r="AC463" s="98"/>
      <c r="AD463" s="98"/>
      <c r="AE463" s="98"/>
      <c r="AF463" s="98"/>
      <c r="AG463" s="98"/>
      <c r="AH463" s="98"/>
      <c r="AI463" s="98"/>
    </row>
    <row r="464" ht="18.0" customHeight="1">
      <c r="A464" s="139"/>
      <c r="B464" s="416" t="s">
        <v>636</v>
      </c>
      <c r="C464" s="417" t="s">
        <v>637</v>
      </c>
      <c r="D464" s="476" t="s">
        <v>94</v>
      </c>
      <c r="E464" s="477" t="s">
        <v>43</v>
      </c>
      <c r="F464" s="429" t="s">
        <v>91</v>
      </c>
      <c r="G464" s="430">
        <f>H464/1.2</f>
        <v>8300</v>
      </c>
      <c r="H464" s="444">
        <v>9960.0</v>
      </c>
      <c r="I464" s="448">
        <f>H464*(1-$I$5)</f>
        <v>9462</v>
      </c>
      <c r="J464" s="433">
        <f>H464/1.2</f>
        <v>8300</v>
      </c>
      <c r="K464" s="446"/>
      <c r="L464" s="97"/>
      <c r="M464" s="98"/>
      <c r="N464" s="98"/>
      <c r="O464" s="98"/>
      <c r="P464" s="98"/>
      <c r="Q464" s="98"/>
      <c r="R464" s="98"/>
      <c r="S464" s="98"/>
      <c r="T464" s="98"/>
      <c r="U464" s="98"/>
      <c r="V464" s="98"/>
      <c r="W464" s="98"/>
      <c r="X464" s="98"/>
      <c r="Y464" s="98"/>
      <c r="Z464" s="98"/>
      <c r="AA464" s="98"/>
      <c r="AB464" s="98"/>
      <c r="AC464" s="98"/>
      <c r="AD464" s="98"/>
      <c r="AE464" s="98"/>
      <c r="AF464" s="98"/>
      <c r="AG464" s="98"/>
      <c r="AH464" s="98"/>
      <c r="AI464" s="98"/>
    </row>
    <row r="465" ht="18.0" customHeight="1">
      <c r="A465" s="139"/>
      <c r="B465" s="420"/>
      <c r="C465" s="420"/>
      <c r="D465" s="420"/>
      <c r="E465" s="420"/>
      <c r="F465" s="420"/>
      <c r="G465" s="420"/>
      <c r="H465" s="420"/>
      <c r="I465" s="420"/>
      <c r="J465" s="434"/>
      <c r="K465" s="434"/>
      <c r="L465" s="97"/>
      <c r="M465" s="98"/>
      <c r="N465" s="98"/>
      <c r="O465" s="98"/>
      <c r="P465" s="98"/>
      <c r="Q465" s="98"/>
      <c r="R465" s="98"/>
      <c r="S465" s="98"/>
      <c r="T465" s="98"/>
      <c r="U465" s="98"/>
      <c r="V465" s="98"/>
      <c r="W465" s="98"/>
      <c r="X465" s="98"/>
      <c r="Y465" s="98"/>
      <c r="Z465" s="98"/>
      <c r="AA465" s="98"/>
      <c r="AB465" s="98"/>
      <c r="AC465" s="98"/>
      <c r="AD465" s="98"/>
      <c r="AE465" s="98"/>
      <c r="AF465" s="98"/>
      <c r="AG465" s="98"/>
      <c r="AH465" s="98"/>
      <c r="AI465" s="98"/>
    </row>
    <row r="466" ht="18.0" customHeight="1">
      <c r="A466" s="139"/>
      <c r="B466" s="416" t="s">
        <v>638</v>
      </c>
      <c r="C466" s="417" t="s">
        <v>639</v>
      </c>
      <c r="D466" s="476" t="s">
        <v>94</v>
      </c>
      <c r="E466" s="477" t="s">
        <v>43</v>
      </c>
      <c r="F466" s="449" t="s">
        <v>95</v>
      </c>
      <c r="G466" s="430">
        <f>H466/1.2</f>
        <v>13800</v>
      </c>
      <c r="H466" s="444">
        <v>16560.0</v>
      </c>
      <c r="I466" s="448">
        <f>H466*(1-$I$5)</f>
        <v>15732</v>
      </c>
      <c r="J466" s="433">
        <f>H466/1.2</f>
        <v>13800</v>
      </c>
      <c r="K466" s="446"/>
      <c r="L466" s="97"/>
      <c r="M466" s="98"/>
      <c r="N466" s="98"/>
      <c r="O466" s="98"/>
      <c r="P466" s="98"/>
      <c r="Q466" s="98"/>
      <c r="R466" s="98"/>
      <c r="S466" s="98"/>
      <c r="T466" s="98"/>
      <c r="U466" s="98"/>
      <c r="V466" s="98"/>
      <c r="W466" s="98"/>
      <c r="X466" s="98"/>
      <c r="Y466" s="98"/>
      <c r="Z466" s="98"/>
      <c r="AA466" s="98"/>
      <c r="AB466" s="98"/>
      <c r="AC466" s="98"/>
      <c r="AD466" s="98"/>
      <c r="AE466" s="98"/>
      <c r="AF466" s="98"/>
      <c r="AG466" s="98"/>
      <c r="AH466" s="98"/>
      <c r="AI466" s="98"/>
    </row>
    <row r="467" ht="18.0" customHeight="1">
      <c r="A467" s="139"/>
      <c r="B467" s="420"/>
      <c r="C467" s="420"/>
      <c r="D467" s="420"/>
      <c r="E467" s="420"/>
      <c r="F467" s="420"/>
      <c r="G467" s="420"/>
      <c r="H467" s="420"/>
      <c r="I467" s="420"/>
      <c r="J467" s="434"/>
      <c r="K467" s="434"/>
      <c r="L467" s="97"/>
      <c r="M467" s="98"/>
      <c r="N467" s="98"/>
      <c r="O467" s="98"/>
      <c r="P467" s="98"/>
      <c r="Q467" s="98"/>
      <c r="R467" s="98"/>
      <c r="S467" s="98"/>
      <c r="T467" s="98"/>
      <c r="U467" s="98"/>
      <c r="V467" s="98"/>
      <c r="W467" s="98"/>
      <c r="X467" s="98"/>
      <c r="Y467" s="98"/>
      <c r="Z467" s="98"/>
      <c r="AA467" s="98"/>
      <c r="AB467" s="98"/>
      <c r="AC467" s="98"/>
      <c r="AD467" s="98"/>
      <c r="AE467" s="98"/>
      <c r="AF467" s="98"/>
      <c r="AG467" s="98"/>
      <c r="AH467" s="98"/>
      <c r="AI467" s="98"/>
    </row>
    <row r="468" ht="18.0" customHeight="1">
      <c r="A468" s="139"/>
      <c r="B468" s="435" t="s">
        <v>640</v>
      </c>
      <c r="C468" s="436" t="s">
        <v>641</v>
      </c>
      <c r="D468" s="478" t="s">
        <v>94</v>
      </c>
      <c r="E468" s="479" t="s">
        <v>43</v>
      </c>
      <c r="F468" s="452" t="s">
        <v>95</v>
      </c>
      <c r="G468" s="430">
        <f>H468/1.2</f>
        <v>14150</v>
      </c>
      <c r="H468" s="453">
        <v>16980.0</v>
      </c>
      <c r="I468" s="454">
        <f>H468*(1-$I$5)</f>
        <v>16131</v>
      </c>
      <c r="J468" s="433">
        <f>H468/1.2</f>
        <v>14150</v>
      </c>
      <c r="K468" s="446"/>
      <c r="L468" s="97"/>
      <c r="M468" s="98"/>
      <c r="N468" s="98"/>
      <c r="O468" s="98"/>
      <c r="P468" s="98"/>
      <c r="Q468" s="98"/>
      <c r="R468" s="98"/>
      <c r="S468" s="98"/>
      <c r="T468" s="98"/>
      <c r="U468" s="98"/>
      <c r="V468" s="98"/>
      <c r="W468" s="98"/>
      <c r="X468" s="98"/>
      <c r="Y468" s="98"/>
      <c r="Z468" s="98"/>
      <c r="AA468" s="98"/>
      <c r="AB468" s="98"/>
      <c r="AC468" s="98"/>
      <c r="AD468" s="98"/>
      <c r="AE468" s="98"/>
      <c r="AF468" s="98"/>
      <c r="AG468" s="98"/>
      <c r="AH468" s="98"/>
      <c r="AI468" s="98"/>
    </row>
    <row r="469" ht="18.0" customHeight="1">
      <c r="A469" s="148"/>
      <c r="B469" s="420"/>
      <c r="C469" s="420"/>
      <c r="D469" s="420"/>
      <c r="E469" s="420"/>
      <c r="F469" s="420"/>
      <c r="G469" s="420"/>
      <c r="H469" s="420"/>
      <c r="I469" s="420"/>
      <c r="J469" s="434"/>
      <c r="K469" s="434"/>
      <c r="L469" s="97"/>
      <c r="M469" s="98"/>
      <c r="N469" s="98"/>
      <c r="O469" s="98"/>
      <c r="P469" s="98"/>
      <c r="Q469" s="98"/>
      <c r="R469" s="98"/>
      <c r="S469" s="98"/>
      <c r="T469" s="98"/>
      <c r="U469" s="98"/>
      <c r="V469" s="98"/>
      <c r="W469" s="98"/>
      <c r="X469" s="98"/>
      <c r="Y469" s="98"/>
      <c r="Z469" s="98"/>
      <c r="AA469" s="98"/>
      <c r="AB469" s="98"/>
      <c r="AC469" s="98"/>
      <c r="AD469" s="98"/>
      <c r="AE469" s="98"/>
      <c r="AF469" s="98"/>
      <c r="AG469" s="98"/>
      <c r="AH469" s="98"/>
      <c r="AI469" s="98"/>
    </row>
    <row r="470" ht="1.5" customHeight="1">
      <c r="A470" s="412"/>
      <c r="B470" s="117"/>
      <c r="C470" s="117"/>
      <c r="D470" s="117"/>
      <c r="E470" s="117"/>
      <c r="F470" s="117"/>
      <c r="G470" s="117"/>
      <c r="H470" s="117"/>
      <c r="I470" s="117"/>
      <c r="J470" s="455"/>
      <c r="K470" s="118"/>
      <c r="L470" s="118"/>
      <c r="M470" s="118"/>
      <c r="N470" s="118"/>
      <c r="O470" s="118"/>
      <c r="P470" s="118"/>
      <c r="Q470" s="118"/>
      <c r="R470" s="118"/>
      <c r="S470" s="118"/>
      <c r="T470" s="118"/>
      <c r="U470" s="118"/>
      <c r="V470" s="118"/>
      <c r="W470" s="118"/>
      <c r="X470" s="118"/>
      <c r="Y470" s="118"/>
      <c r="Z470" s="118"/>
      <c r="AA470" s="118"/>
      <c r="AB470" s="118"/>
      <c r="AC470" s="118"/>
      <c r="AD470" s="118"/>
      <c r="AE470" s="118"/>
      <c r="AF470" s="118"/>
      <c r="AG470" s="118"/>
      <c r="AH470" s="118"/>
      <c r="AI470" s="118"/>
    </row>
    <row r="471" ht="22.5" customHeight="1">
      <c r="A471" s="480" t="s">
        <v>642</v>
      </c>
      <c r="J471" s="455"/>
      <c r="K471" s="118"/>
      <c r="L471" s="97"/>
      <c r="M471" s="98"/>
      <c r="N471" s="98"/>
      <c r="O471" s="98"/>
      <c r="P471" s="98"/>
      <c r="Q471" s="98"/>
      <c r="R471" s="98"/>
      <c r="S471" s="98"/>
      <c r="T471" s="98"/>
      <c r="U471" s="98"/>
      <c r="V471" s="98"/>
      <c r="W471" s="98"/>
      <c r="X471" s="98"/>
      <c r="Y471" s="98"/>
      <c r="Z471" s="98"/>
      <c r="AA471" s="98"/>
      <c r="AB471" s="98"/>
      <c r="AC471" s="98"/>
      <c r="AD471" s="98"/>
      <c r="AE471" s="98"/>
      <c r="AF471" s="98"/>
      <c r="AG471" s="98"/>
      <c r="AH471" s="98"/>
      <c r="AI471" s="98"/>
    </row>
    <row r="472" ht="24.0" customHeight="1">
      <c r="A472" s="414" t="s">
        <v>643</v>
      </c>
      <c r="B472" s="240"/>
      <c r="C472" s="240"/>
      <c r="D472" s="240"/>
      <c r="E472" s="240"/>
      <c r="F472" s="240"/>
      <c r="G472" s="240"/>
      <c r="H472" s="240"/>
      <c r="I472" s="240"/>
      <c r="J472" s="455"/>
      <c r="K472" s="118"/>
      <c r="L472" s="97"/>
      <c r="M472" s="98"/>
      <c r="N472" s="98"/>
      <c r="O472" s="98"/>
      <c r="P472" s="98"/>
      <c r="Q472" s="98"/>
      <c r="R472" s="98"/>
      <c r="S472" s="98"/>
      <c r="T472" s="98"/>
      <c r="U472" s="98"/>
      <c r="V472" s="98"/>
      <c r="W472" s="98"/>
      <c r="X472" s="98"/>
      <c r="Y472" s="98"/>
      <c r="Z472" s="98"/>
      <c r="AA472" s="98"/>
      <c r="AB472" s="98"/>
      <c r="AC472" s="98"/>
      <c r="AD472" s="98"/>
      <c r="AE472" s="98"/>
      <c r="AF472" s="98"/>
      <c r="AG472" s="98"/>
      <c r="AH472" s="98"/>
      <c r="AI472" s="98"/>
    </row>
    <row r="473" ht="24.0" customHeight="1">
      <c r="A473" s="139"/>
      <c r="B473" s="481" t="s">
        <v>644</v>
      </c>
      <c r="C473" s="482" t="s">
        <v>645</v>
      </c>
      <c r="D473" s="311" t="s">
        <v>109</v>
      </c>
      <c r="E473" s="312" t="s">
        <v>43</v>
      </c>
      <c r="F473" s="405" t="s">
        <v>91</v>
      </c>
      <c r="G473" s="406">
        <f t="shared" ref="G473:G477" si="54">H473/1.2</f>
        <v>370</v>
      </c>
      <c r="H473" s="315">
        <v>444.0</v>
      </c>
      <c r="I473" s="408">
        <f t="shared" ref="I473:I477" si="55">H473*(1-$I$5)</f>
        <v>421.8</v>
      </c>
      <c r="J473" s="147">
        <f t="shared" ref="J473:J477" si="56">H473/1.2</f>
        <v>370</v>
      </c>
      <c r="K473" s="118"/>
      <c r="L473" s="97"/>
      <c r="M473" s="98"/>
      <c r="N473" s="98"/>
      <c r="O473" s="98"/>
      <c r="P473" s="98"/>
      <c r="Q473" s="98"/>
      <c r="R473" s="98"/>
      <c r="S473" s="98"/>
      <c r="T473" s="98"/>
      <c r="U473" s="98"/>
      <c r="V473" s="98"/>
      <c r="W473" s="98"/>
      <c r="X473" s="98"/>
      <c r="Y473" s="98"/>
      <c r="Z473" s="98"/>
      <c r="AA473" s="98"/>
      <c r="AB473" s="98"/>
      <c r="AC473" s="98"/>
      <c r="AD473" s="98"/>
      <c r="AE473" s="98"/>
      <c r="AF473" s="98"/>
      <c r="AG473" s="98"/>
      <c r="AH473" s="98"/>
      <c r="AI473" s="98"/>
    </row>
    <row r="474" ht="24.0" customHeight="1">
      <c r="A474" s="139"/>
      <c r="B474" s="481" t="s">
        <v>646</v>
      </c>
      <c r="C474" s="482" t="s">
        <v>647</v>
      </c>
      <c r="D474" s="311" t="s">
        <v>109</v>
      </c>
      <c r="E474" s="312" t="s">
        <v>43</v>
      </c>
      <c r="F474" s="405" t="s">
        <v>91</v>
      </c>
      <c r="G474" s="406">
        <f t="shared" si="54"/>
        <v>412.5</v>
      </c>
      <c r="H474" s="315">
        <v>495.0</v>
      </c>
      <c r="I474" s="408">
        <f t="shared" si="55"/>
        <v>470.25</v>
      </c>
      <c r="J474" s="147">
        <f t="shared" si="56"/>
        <v>412.5</v>
      </c>
      <c r="K474" s="118"/>
      <c r="L474" s="97"/>
      <c r="M474" s="98"/>
      <c r="N474" s="98"/>
      <c r="O474" s="98"/>
      <c r="P474" s="98"/>
      <c r="Q474" s="98"/>
      <c r="R474" s="98"/>
      <c r="S474" s="98"/>
      <c r="T474" s="98"/>
      <c r="U474" s="98"/>
      <c r="V474" s="98"/>
      <c r="W474" s="98"/>
      <c r="X474" s="98"/>
      <c r="Y474" s="98"/>
      <c r="Z474" s="98"/>
      <c r="AA474" s="98"/>
      <c r="AB474" s="98"/>
      <c r="AC474" s="98"/>
      <c r="AD474" s="98"/>
      <c r="AE474" s="98"/>
      <c r="AF474" s="98"/>
      <c r="AG474" s="98"/>
      <c r="AH474" s="98"/>
      <c r="AI474" s="98"/>
    </row>
    <row r="475" ht="24.0" customHeight="1">
      <c r="A475" s="139"/>
      <c r="B475" s="481" t="s">
        <v>648</v>
      </c>
      <c r="C475" s="482" t="s">
        <v>649</v>
      </c>
      <c r="D475" s="311" t="s">
        <v>109</v>
      </c>
      <c r="E475" s="312" t="s">
        <v>43</v>
      </c>
      <c r="F475" s="405" t="s">
        <v>91</v>
      </c>
      <c r="G475" s="406">
        <f t="shared" si="54"/>
        <v>495</v>
      </c>
      <c r="H475" s="315">
        <v>594.0</v>
      </c>
      <c r="I475" s="408">
        <f t="shared" si="55"/>
        <v>564.3</v>
      </c>
      <c r="J475" s="147">
        <f t="shared" si="56"/>
        <v>495</v>
      </c>
      <c r="K475" s="118"/>
      <c r="L475" s="97"/>
      <c r="M475" s="98"/>
      <c r="N475" s="98"/>
      <c r="O475" s="98"/>
      <c r="P475" s="98"/>
      <c r="Q475" s="98"/>
      <c r="R475" s="98"/>
      <c r="S475" s="98"/>
      <c r="T475" s="98"/>
      <c r="U475" s="98"/>
      <c r="V475" s="98"/>
      <c r="W475" s="98"/>
      <c r="X475" s="98"/>
      <c r="Y475" s="98"/>
      <c r="Z475" s="98"/>
      <c r="AA475" s="98"/>
      <c r="AB475" s="98"/>
      <c r="AC475" s="98"/>
      <c r="AD475" s="98"/>
      <c r="AE475" s="98"/>
      <c r="AF475" s="98"/>
      <c r="AG475" s="98"/>
      <c r="AH475" s="98"/>
      <c r="AI475" s="98"/>
    </row>
    <row r="476" ht="24.0" customHeight="1">
      <c r="A476" s="139"/>
      <c r="B476" s="481" t="s">
        <v>650</v>
      </c>
      <c r="C476" s="482" t="s">
        <v>651</v>
      </c>
      <c r="D476" s="311" t="s">
        <v>109</v>
      </c>
      <c r="E476" s="312" t="s">
        <v>43</v>
      </c>
      <c r="F476" s="405" t="s">
        <v>91</v>
      </c>
      <c r="G476" s="406">
        <f t="shared" si="54"/>
        <v>625</v>
      </c>
      <c r="H476" s="315">
        <v>750.0</v>
      </c>
      <c r="I476" s="408">
        <f t="shared" si="55"/>
        <v>712.5</v>
      </c>
      <c r="J476" s="147">
        <f t="shared" si="56"/>
        <v>625</v>
      </c>
      <c r="K476" s="118"/>
      <c r="L476" s="97"/>
      <c r="M476" s="98"/>
      <c r="N476" s="98"/>
      <c r="O476" s="98"/>
      <c r="P476" s="98"/>
      <c r="Q476" s="98"/>
      <c r="R476" s="98"/>
      <c r="S476" s="98"/>
      <c r="T476" s="98"/>
      <c r="U476" s="98"/>
      <c r="V476" s="98"/>
      <c r="W476" s="98"/>
      <c r="X476" s="98"/>
      <c r="Y476" s="98"/>
      <c r="Z476" s="98"/>
      <c r="AA476" s="98"/>
      <c r="AB476" s="98"/>
      <c r="AC476" s="98"/>
      <c r="AD476" s="98"/>
      <c r="AE476" s="98"/>
      <c r="AF476" s="98"/>
      <c r="AG476" s="98"/>
      <c r="AH476" s="98"/>
      <c r="AI476" s="98"/>
    </row>
    <row r="477" ht="12.0" customHeight="1">
      <c r="A477" s="139"/>
      <c r="B477" s="483" t="s">
        <v>652</v>
      </c>
      <c r="C477" s="417" t="s">
        <v>653</v>
      </c>
      <c r="D477" s="427" t="s">
        <v>109</v>
      </c>
      <c r="E477" s="428" t="s">
        <v>43</v>
      </c>
      <c r="F477" s="429" t="s">
        <v>91</v>
      </c>
      <c r="G477" s="430">
        <f t="shared" si="54"/>
        <v>915</v>
      </c>
      <c r="H477" s="484">
        <v>1098.0</v>
      </c>
      <c r="I477" s="432">
        <f t="shared" si="55"/>
        <v>1043.1</v>
      </c>
      <c r="J477" s="433">
        <f t="shared" si="56"/>
        <v>915</v>
      </c>
      <c r="K477" s="118"/>
      <c r="L477" s="97"/>
      <c r="M477" s="98"/>
      <c r="N477" s="98"/>
      <c r="O477" s="98"/>
      <c r="P477" s="98"/>
      <c r="Q477" s="98"/>
      <c r="R477" s="98"/>
      <c r="S477" s="98"/>
      <c r="T477" s="98"/>
      <c r="U477" s="98"/>
      <c r="V477" s="98"/>
      <c r="W477" s="98"/>
      <c r="X477" s="98"/>
      <c r="Y477" s="98"/>
      <c r="Z477" s="98"/>
      <c r="AA477" s="98"/>
      <c r="AB477" s="98"/>
      <c r="AC477" s="98"/>
      <c r="AD477" s="98"/>
      <c r="AE477" s="98"/>
      <c r="AF477" s="98"/>
      <c r="AG477" s="98"/>
      <c r="AH477" s="98"/>
      <c r="AI477" s="98"/>
    </row>
    <row r="478" ht="12.0" customHeight="1">
      <c r="A478" s="139"/>
      <c r="B478" s="420"/>
      <c r="C478" s="420"/>
      <c r="D478" s="420"/>
      <c r="E478" s="420"/>
      <c r="F478" s="420"/>
      <c r="G478" s="420"/>
      <c r="H478" s="420"/>
      <c r="I478" s="420"/>
      <c r="J478" s="434"/>
      <c r="K478" s="118"/>
      <c r="L478" s="97"/>
      <c r="M478" s="98"/>
      <c r="N478" s="98"/>
      <c r="O478" s="98"/>
      <c r="P478" s="98"/>
      <c r="Q478" s="98"/>
      <c r="R478" s="98"/>
      <c r="S478" s="98"/>
      <c r="T478" s="98"/>
      <c r="U478" s="98"/>
      <c r="V478" s="98"/>
      <c r="W478" s="98"/>
      <c r="X478" s="98"/>
      <c r="Y478" s="98"/>
      <c r="Z478" s="98"/>
      <c r="AA478" s="98"/>
      <c r="AB478" s="98"/>
      <c r="AC478" s="98"/>
      <c r="AD478" s="98"/>
      <c r="AE478" s="98"/>
      <c r="AF478" s="98"/>
      <c r="AG478" s="98"/>
      <c r="AH478" s="98"/>
      <c r="AI478" s="98"/>
    </row>
    <row r="479" ht="12.0" customHeight="1">
      <c r="A479" s="139"/>
      <c r="B479" s="483" t="s">
        <v>654</v>
      </c>
      <c r="C479" s="417" t="s">
        <v>655</v>
      </c>
      <c r="D479" s="427" t="s">
        <v>109</v>
      </c>
      <c r="E479" s="428" t="s">
        <v>43</v>
      </c>
      <c r="F479" s="429" t="s">
        <v>91</v>
      </c>
      <c r="G479" s="430">
        <f>H479/1.2</f>
        <v>1000</v>
      </c>
      <c r="H479" s="484">
        <v>1200.0</v>
      </c>
      <c r="I479" s="432">
        <f>H479*(1-$I$5)</f>
        <v>1140</v>
      </c>
      <c r="J479" s="433">
        <f>H479/1.2</f>
        <v>1000</v>
      </c>
      <c r="K479" s="118"/>
      <c r="L479" s="97"/>
      <c r="M479" s="98"/>
      <c r="N479" s="98"/>
      <c r="O479" s="98"/>
      <c r="P479" s="98"/>
      <c r="Q479" s="98"/>
      <c r="R479" s="98"/>
      <c r="S479" s="98"/>
      <c r="T479" s="98"/>
      <c r="U479" s="98"/>
      <c r="V479" s="98"/>
      <c r="W479" s="98"/>
      <c r="X479" s="98"/>
      <c r="Y479" s="98"/>
      <c r="Z479" s="98"/>
      <c r="AA479" s="98"/>
      <c r="AB479" s="98"/>
      <c r="AC479" s="98"/>
      <c r="AD479" s="98"/>
      <c r="AE479" s="98"/>
      <c r="AF479" s="98"/>
      <c r="AG479" s="98"/>
      <c r="AH479" s="98"/>
      <c r="AI479" s="98"/>
    </row>
    <row r="480" ht="12.0" customHeight="1">
      <c r="A480" s="139"/>
      <c r="B480" s="420"/>
      <c r="C480" s="420"/>
      <c r="D480" s="420"/>
      <c r="E480" s="420"/>
      <c r="F480" s="420"/>
      <c r="G480" s="420"/>
      <c r="H480" s="420"/>
      <c r="I480" s="420"/>
      <c r="J480" s="434"/>
      <c r="K480" s="118"/>
      <c r="L480" s="97"/>
      <c r="M480" s="98"/>
      <c r="N480" s="98"/>
      <c r="O480" s="98"/>
      <c r="P480" s="98"/>
      <c r="Q480" s="98"/>
      <c r="R480" s="98"/>
      <c r="S480" s="98"/>
      <c r="T480" s="98"/>
      <c r="U480" s="98"/>
      <c r="V480" s="98"/>
      <c r="W480" s="98"/>
      <c r="X480" s="98"/>
      <c r="Y480" s="98"/>
      <c r="Z480" s="98"/>
      <c r="AA480" s="98"/>
      <c r="AB480" s="98"/>
      <c r="AC480" s="98"/>
      <c r="AD480" s="98"/>
      <c r="AE480" s="98"/>
      <c r="AF480" s="98"/>
      <c r="AG480" s="98"/>
      <c r="AH480" s="98"/>
      <c r="AI480" s="98"/>
    </row>
    <row r="481" ht="12.0" customHeight="1">
      <c r="A481" s="139"/>
      <c r="B481" s="483" t="s">
        <v>656</v>
      </c>
      <c r="C481" s="417" t="s">
        <v>657</v>
      </c>
      <c r="D481" s="427" t="s">
        <v>109</v>
      </c>
      <c r="E481" s="428" t="s">
        <v>43</v>
      </c>
      <c r="F481" s="429" t="s">
        <v>91</v>
      </c>
      <c r="G481" s="430">
        <f>H481/1.2</f>
        <v>1125</v>
      </c>
      <c r="H481" s="484">
        <v>1350.0</v>
      </c>
      <c r="I481" s="432">
        <f>H481*(1-$I$5)</f>
        <v>1282.5</v>
      </c>
      <c r="J481" s="433">
        <f>H481/1.2</f>
        <v>1125</v>
      </c>
      <c r="K481" s="118"/>
      <c r="L481" s="97"/>
      <c r="M481" s="98"/>
      <c r="N481" s="98"/>
      <c r="O481" s="98"/>
      <c r="P481" s="98"/>
      <c r="Q481" s="98"/>
      <c r="R481" s="98"/>
      <c r="S481" s="98"/>
      <c r="T481" s="98"/>
      <c r="U481" s="98"/>
      <c r="V481" s="98"/>
      <c r="W481" s="98"/>
      <c r="X481" s="98"/>
      <c r="Y481" s="98"/>
      <c r="Z481" s="98"/>
      <c r="AA481" s="98"/>
      <c r="AB481" s="98"/>
      <c r="AC481" s="98"/>
      <c r="AD481" s="98"/>
      <c r="AE481" s="98"/>
      <c r="AF481" s="98"/>
      <c r="AG481" s="98"/>
      <c r="AH481" s="98"/>
      <c r="AI481" s="98"/>
    </row>
    <row r="482" ht="12.0" customHeight="1">
      <c r="A482" s="139"/>
      <c r="B482" s="420"/>
      <c r="C482" s="420"/>
      <c r="D482" s="420"/>
      <c r="E482" s="420"/>
      <c r="F482" s="420"/>
      <c r="G482" s="420"/>
      <c r="H482" s="420"/>
      <c r="I482" s="420"/>
      <c r="J482" s="434"/>
      <c r="K482" s="118"/>
      <c r="L482" s="97"/>
      <c r="M482" s="98"/>
      <c r="N482" s="98"/>
      <c r="O482" s="98"/>
      <c r="P482" s="98"/>
      <c r="Q482" s="98"/>
      <c r="R482" s="98"/>
      <c r="S482" s="98"/>
      <c r="T482" s="98"/>
      <c r="U482" s="98"/>
      <c r="V482" s="98"/>
      <c r="W482" s="98"/>
      <c r="X482" s="98"/>
      <c r="Y482" s="98"/>
      <c r="Z482" s="98"/>
      <c r="AA482" s="98"/>
      <c r="AB482" s="98"/>
      <c r="AC482" s="98"/>
      <c r="AD482" s="98"/>
      <c r="AE482" s="98"/>
      <c r="AF482" s="98"/>
      <c r="AG482" s="98"/>
      <c r="AH482" s="98"/>
      <c r="AI482" s="98"/>
    </row>
    <row r="483" ht="12.0" customHeight="1">
      <c r="A483" s="139"/>
      <c r="B483" s="483" t="s">
        <v>658</v>
      </c>
      <c r="C483" s="417" t="s">
        <v>659</v>
      </c>
      <c r="D483" s="427" t="s">
        <v>109</v>
      </c>
      <c r="E483" s="428" t="s">
        <v>43</v>
      </c>
      <c r="F483" s="429" t="s">
        <v>91</v>
      </c>
      <c r="G483" s="430">
        <f>H483/1.2</f>
        <v>1210</v>
      </c>
      <c r="H483" s="484">
        <v>1452.0</v>
      </c>
      <c r="I483" s="432">
        <f>H483*(1-$I$5)</f>
        <v>1379.4</v>
      </c>
      <c r="J483" s="433">
        <f>H483/1.2</f>
        <v>1210</v>
      </c>
      <c r="K483" s="118"/>
      <c r="L483" s="97"/>
      <c r="M483" s="98"/>
      <c r="N483" s="98"/>
      <c r="O483" s="98"/>
      <c r="P483" s="98"/>
      <c r="Q483" s="98"/>
      <c r="R483" s="98"/>
      <c r="S483" s="98"/>
      <c r="T483" s="98"/>
      <c r="U483" s="98"/>
      <c r="V483" s="98"/>
      <c r="W483" s="98"/>
      <c r="X483" s="98"/>
      <c r="Y483" s="98"/>
      <c r="Z483" s="98"/>
      <c r="AA483" s="98"/>
      <c r="AB483" s="98"/>
      <c r="AC483" s="98"/>
      <c r="AD483" s="98"/>
      <c r="AE483" s="98"/>
      <c r="AF483" s="98"/>
      <c r="AG483" s="98"/>
      <c r="AH483" s="98"/>
      <c r="AI483" s="98"/>
    </row>
    <row r="484" ht="12.0" customHeight="1">
      <c r="A484" s="139"/>
      <c r="B484" s="420"/>
      <c r="C484" s="420"/>
      <c r="D484" s="420"/>
      <c r="E484" s="420"/>
      <c r="F484" s="420"/>
      <c r="G484" s="420"/>
      <c r="H484" s="420"/>
      <c r="I484" s="420"/>
      <c r="J484" s="434"/>
      <c r="K484" s="118"/>
      <c r="L484" s="97"/>
      <c r="M484" s="98"/>
      <c r="N484" s="98"/>
      <c r="O484" s="98"/>
      <c r="P484" s="98"/>
      <c r="Q484" s="98"/>
      <c r="R484" s="98"/>
      <c r="S484" s="98"/>
      <c r="T484" s="98"/>
      <c r="U484" s="98"/>
      <c r="V484" s="98"/>
      <c r="W484" s="98"/>
      <c r="X484" s="98"/>
      <c r="Y484" s="98"/>
      <c r="Z484" s="98"/>
      <c r="AA484" s="98"/>
      <c r="AB484" s="98"/>
      <c r="AC484" s="98"/>
      <c r="AD484" s="98"/>
      <c r="AE484" s="98"/>
      <c r="AF484" s="98"/>
      <c r="AG484" s="98"/>
      <c r="AH484" s="98"/>
      <c r="AI484" s="98"/>
    </row>
    <row r="485" ht="12.0" customHeight="1">
      <c r="A485" s="139"/>
      <c r="B485" s="485" t="s">
        <v>660</v>
      </c>
      <c r="C485" s="436" t="s">
        <v>661</v>
      </c>
      <c r="D485" s="437" t="s">
        <v>109</v>
      </c>
      <c r="E485" s="438" t="s">
        <v>43</v>
      </c>
      <c r="F485" s="439" t="s">
        <v>91</v>
      </c>
      <c r="G485" s="430">
        <f>H485/1.2</f>
        <v>1290</v>
      </c>
      <c r="H485" s="486">
        <v>1548.0</v>
      </c>
      <c r="I485" s="441">
        <f>H485*(1-$I$5)</f>
        <v>1470.6</v>
      </c>
      <c r="J485" s="433">
        <f>H485/1.2</f>
        <v>1290</v>
      </c>
      <c r="K485" s="118"/>
      <c r="L485" s="97"/>
      <c r="M485" s="98"/>
      <c r="N485" s="98"/>
      <c r="O485" s="98"/>
      <c r="P485" s="98"/>
      <c r="Q485" s="98"/>
      <c r="R485" s="98"/>
      <c r="S485" s="98"/>
      <c r="T485" s="98"/>
      <c r="U485" s="98"/>
      <c r="V485" s="98"/>
      <c r="W485" s="98"/>
      <c r="X485" s="98"/>
      <c r="Y485" s="98"/>
      <c r="Z485" s="98"/>
      <c r="AA485" s="98"/>
      <c r="AB485" s="98"/>
      <c r="AC485" s="98"/>
      <c r="AD485" s="98"/>
      <c r="AE485" s="98"/>
      <c r="AF485" s="98"/>
      <c r="AG485" s="98"/>
      <c r="AH485" s="98"/>
      <c r="AI485" s="98"/>
    </row>
    <row r="486" ht="12.0" customHeight="1">
      <c r="A486" s="148"/>
      <c r="B486" s="420"/>
      <c r="C486" s="420"/>
      <c r="D486" s="420"/>
      <c r="E486" s="420"/>
      <c r="F486" s="420"/>
      <c r="G486" s="420"/>
      <c r="H486" s="420"/>
      <c r="I486" s="420"/>
      <c r="J486" s="434"/>
      <c r="K486" s="118"/>
      <c r="L486" s="97"/>
      <c r="M486" s="98"/>
      <c r="N486" s="98"/>
      <c r="O486" s="98"/>
      <c r="P486" s="98"/>
      <c r="Q486" s="98"/>
      <c r="R486" s="98"/>
      <c r="S486" s="98"/>
      <c r="T486" s="98"/>
      <c r="U486" s="98"/>
      <c r="V486" s="98"/>
      <c r="W486" s="98"/>
      <c r="X486" s="98"/>
      <c r="Y486" s="98"/>
      <c r="Z486" s="98"/>
      <c r="AA486" s="98"/>
      <c r="AB486" s="98"/>
      <c r="AC486" s="98"/>
      <c r="AD486" s="98"/>
      <c r="AE486" s="98"/>
      <c r="AF486" s="98"/>
      <c r="AG486" s="98"/>
      <c r="AH486" s="98"/>
      <c r="AI486" s="98"/>
    </row>
    <row r="487" ht="1.5" customHeight="1">
      <c r="A487" s="412"/>
      <c r="B487" s="117"/>
      <c r="C487" s="117"/>
      <c r="D487" s="117"/>
      <c r="E487" s="117"/>
      <c r="F487" s="117"/>
      <c r="G487" s="117"/>
      <c r="H487" s="117"/>
      <c r="I487" s="117"/>
      <c r="J487" s="398"/>
      <c r="K487" s="118"/>
      <c r="L487" s="118"/>
      <c r="M487" s="118"/>
      <c r="N487" s="118"/>
      <c r="O487" s="118"/>
      <c r="P487" s="118"/>
      <c r="Q487" s="118"/>
      <c r="R487" s="118"/>
      <c r="S487" s="118"/>
      <c r="T487" s="118"/>
      <c r="U487" s="118"/>
      <c r="V487" s="118"/>
      <c r="W487" s="118"/>
      <c r="X487" s="118"/>
      <c r="Y487" s="118"/>
      <c r="Z487" s="118"/>
      <c r="AA487" s="118"/>
      <c r="AB487" s="118"/>
      <c r="AC487" s="118"/>
      <c r="AD487" s="118"/>
      <c r="AE487" s="118"/>
      <c r="AF487" s="118"/>
      <c r="AG487" s="118"/>
      <c r="AH487" s="118"/>
      <c r="AI487" s="118"/>
    </row>
    <row r="488" ht="22.5" customHeight="1">
      <c r="A488" s="413" t="s">
        <v>662</v>
      </c>
      <c r="J488" s="398"/>
      <c r="K488" s="118"/>
      <c r="L488" s="97"/>
      <c r="M488" s="98"/>
      <c r="N488" s="98"/>
      <c r="O488" s="98"/>
      <c r="P488" s="98"/>
      <c r="Q488" s="98"/>
      <c r="R488" s="98"/>
      <c r="S488" s="98"/>
      <c r="T488" s="98"/>
      <c r="U488" s="98"/>
      <c r="V488" s="98"/>
      <c r="W488" s="98"/>
      <c r="X488" s="98"/>
      <c r="Y488" s="98"/>
      <c r="Z488" s="98"/>
      <c r="AA488" s="98"/>
      <c r="AB488" s="98"/>
      <c r="AC488" s="98"/>
      <c r="AD488" s="98"/>
      <c r="AE488" s="98"/>
      <c r="AF488" s="98"/>
      <c r="AG488" s="98"/>
      <c r="AH488" s="98"/>
      <c r="AI488" s="98"/>
    </row>
    <row r="489" ht="24.75" customHeight="1">
      <c r="A489" s="414" t="s">
        <v>663</v>
      </c>
      <c r="B489" s="240"/>
      <c r="C489" s="240"/>
      <c r="D489" s="240"/>
      <c r="E489" s="240"/>
      <c r="F489" s="240"/>
      <c r="G489" s="240"/>
      <c r="H489" s="240"/>
      <c r="I489" s="240"/>
      <c r="J489" s="398"/>
      <c r="K489" s="118"/>
      <c r="L489" s="97"/>
      <c r="M489" s="98"/>
      <c r="N489" s="98"/>
      <c r="O489" s="98"/>
      <c r="P489" s="98"/>
      <c r="Q489" s="98"/>
      <c r="R489" s="98"/>
      <c r="S489" s="98"/>
      <c r="T489" s="98"/>
      <c r="U489" s="98"/>
      <c r="V489" s="98"/>
      <c r="W489" s="98"/>
      <c r="X489" s="98"/>
      <c r="Y489" s="98"/>
      <c r="Z489" s="98"/>
      <c r="AA489" s="98"/>
      <c r="AB489" s="98"/>
      <c r="AC489" s="98"/>
      <c r="AD489" s="98"/>
      <c r="AE489" s="98"/>
      <c r="AF489" s="98"/>
      <c r="AG489" s="98"/>
      <c r="AH489" s="98"/>
      <c r="AI489" s="98"/>
    </row>
    <row r="490" ht="19.5" customHeight="1">
      <c r="A490" s="139"/>
      <c r="B490" s="416" t="s">
        <v>664</v>
      </c>
      <c r="C490" s="417" t="s">
        <v>665</v>
      </c>
      <c r="D490" s="442" t="s">
        <v>94</v>
      </c>
      <c r="E490" s="443" t="s">
        <v>43</v>
      </c>
      <c r="F490" s="429" t="s">
        <v>91</v>
      </c>
      <c r="G490" s="430">
        <f>H490/1.2</f>
        <v>3625</v>
      </c>
      <c r="H490" s="484">
        <v>4350.0</v>
      </c>
      <c r="I490" s="448">
        <f>H490*(1-$I$5)</f>
        <v>4132.5</v>
      </c>
      <c r="J490" s="433">
        <f>H490/1.2</f>
        <v>3625</v>
      </c>
      <c r="K490" s="118"/>
      <c r="L490" s="97"/>
      <c r="M490" s="98"/>
      <c r="N490" s="98"/>
      <c r="O490" s="98"/>
      <c r="P490" s="98"/>
      <c r="Q490" s="98"/>
      <c r="R490" s="98"/>
      <c r="S490" s="98"/>
      <c r="T490" s="98"/>
      <c r="U490" s="98"/>
      <c r="V490" s="98"/>
      <c r="W490" s="98"/>
      <c r="X490" s="98"/>
      <c r="Y490" s="98"/>
      <c r="Z490" s="98"/>
      <c r="AA490" s="98"/>
      <c r="AB490" s="98"/>
      <c r="AC490" s="98"/>
      <c r="AD490" s="98"/>
      <c r="AE490" s="98"/>
      <c r="AF490" s="98"/>
      <c r="AG490" s="98"/>
      <c r="AH490" s="98"/>
      <c r="AI490" s="98"/>
    </row>
    <row r="491" ht="19.5" customHeight="1">
      <c r="A491" s="139"/>
      <c r="B491" s="420"/>
      <c r="C491" s="420"/>
      <c r="D491" s="420"/>
      <c r="E491" s="420"/>
      <c r="F491" s="420"/>
      <c r="G491" s="420"/>
      <c r="H491" s="420"/>
      <c r="I491" s="420"/>
      <c r="J491" s="434"/>
      <c r="K491" s="118"/>
      <c r="L491" s="97"/>
      <c r="M491" s="98"/>
      <c r="N491" s="98"/>
      <c r="O491" s="98"/>
      <c r="P491" s="98"/>
      <c r="Q491" s="98"/>
      <c r="R491" s="98"/>
      <c r="S491" s="98"/>
      <c r="T491" s="98"/>
      <c r="U491" s="98"/>
      <c r="V491" s="98"/>
      <c r="W491" s="98"/>
      <c r="X491" s="98"/>
      <c r="Y491" s="98"/>
      <c r="Z491" s="98"/>
      <c r="AA491" s="98"/>
      <c r="AB491" s="98"/>
      <c r="AC491" s="98"/>
      <c r="AD491" s="98"/>
      <c r="AE491" s="98"/>
      <c r="AF491" s="98"/>
      <c r="AG491" s="98"/>
      <c r="AH491" s="98"/>
      <c r="AI491" s="98"/>
    </row>
    <row r="492" ht="19.5" customHeight="1">
      <c r="A492" s="139"/>
      <c r="B492" s="416" t="s">
        <v>666</v>
      </c>
      <c r="C492" s="417" t="s">
        <v>667</v>
      </c>
      <c r="D492" s="442" t="s">
        <v>94</v>
      </c>
      <c r="E492" s="443" t="s">
        <v>43</v>
      </c>
      <c r="F492" s="429" t="s">
        <v>91</v>
      </c>
      <c r="G492" s="430">
        <f>H492/1.2</f>
        <v>3725</v>
      </c>
      <c r="H492" s="484">
        <v>4470.0</v>
      </c>
      <c r="I492" s="448">
        <f>H492*(1-$I$5)</f>
        <v>4246.5</v>
      </c>
      <c r="J492" s="433">
        <f>H492/1.2</f>
        <v>3725</v>
      </c>
      <c r="K492" s="118"/>
      <c r="L492" s="97"/>
      <c r="M492" s="98"/>
      <c r="N492" s="98"/>
      <c r="O492" s="98"/>
      <c r="P492" s="98"/>
      <c r="Q492" s="98"/>
      <c r="R492" s="98"/>
      <c r="S492" s="98"/>
      <c r="T492" s="98"/>
      <c r="U492" s="98"/>
      <c r="V492" s="98"/>
      <c r="W492" s="98"/>
      <c r="X492" s="98"/>
      <c r="Y492" s="98"/>
      <c r="Z492" s="98"/>
      <c r="AA492" s="98"/>
      <c r="AB492" s="98"/>
      <c r="AC492" s="98"/>
      <c r="AD492" s="98"/>
      <c r="AE492" s="98"/>
      <c r="AF492" s="98"/>
      <c r="AG492" s="98"/>
      <c r="AH492" s="98"/>
      <c r="AI492" s="98"/>
    </row>
    <row r="493" ht="19.5" customHeight="1">
      <c r="A493" s="139"/>
      <c r="B493" s="420"/>
      <c r="C493" s="420"/>
      <c r="D493" s="420"/>
      <c r="E493" s="420"/>
      <c r="F493" s="420"/>
      <c r="G493" s="420"/>
      <c r="H493" s="420"/>
      <c r="I493" s="420"/>
      <c r="J493" s="434"/>
      <c r="K493" s="118"/>
      <c r="L493" s="97"/>
      <c r="M493" s="98"/>
      <c r="N493" s="98"/>
      <c r="O493" s="98"/>
      <c r="P493" s="98"/>
      <c r="Q493" s="98"/>
      <c r="R493" s="98"/>
      <c r="S493" s="98"/>
      <c r="T493" s="98"/>
      <c r="U493" s="98"/>
      <c r="V493" s="98"/>
      <c r="W493" s="98"/>
      <c r="X493" s="98"/>
      <c r="Y493" s="98"/>
      <c r="Z493" s="98"/>
      <c r="AA493" s="98"/>
      <c r="AB493" s="98"/>
      <c r="AC493" s="98"/>
      <c r="AD493" s="98"/>
      <c r="AE493" s="98"/>
      <c r="AF493" s="98"/>
      <c r="AG493" s="98"/>
      <c r="AH493" s="98"/>
      <c r="AI493" s="98"/>
    </row>
    <row r="494" ht="19.5" customHeight="1">
      <c r="A494" s="139"/>
      <c r="B494" s="416" t="s">
        <v>668</v>
      </c>
      <c r="C494" s="417" t="s">
        <v>669</v>
      </c>
      <c r="D494" s="442" t="s">
        <v>94</v>
      </c>
      <c r="E494" s="443" t="s">
        <v>43</v>
      </c>
      <c r="F494" s="429" t="s">
        <v>91</v>
      </c>
      <c r="G494" s="430">
        <f>H494/1.2</f>
        <v>4050</v>
      </c>
      <c r="H494" s="484">
        <v>4860.0</v>
      </c>
      <c r="I494" s="448">
        <f>H494*(1-$I$5)</f>
        <v>4617</v>
      </c>
      <c r="J494" s="433">
        <f>H494/1.2</f>
        <v>4050</v>
      </c>
      <c r="K494" s="118"/>
      <c r="L494" s="97"/>
      <c r="M494" s="98"/>
      <c r="N494" s="98"/>
      <c r="O494" s="98"/>
      <c r="P494" s="98"/>
      <c r="Q494" s="98"/>
      <c r="R494" s="98"/>
      <c r="S494" s="98"/>
      <c r="T494" s="98"/>
      <c r="U494" s="98"/>
      <c r="V494" s="98"/>
      <c r="W494" s="98"/>
      <c r="X494" s="98"/>
      <c r="Y494" s="98"/>
      <c r="Z494" s="98"/>
      <c r="AA494" s="98"/>
      <c r="AB494" s="98"/>
      <c r="AC494" s="98"/>
      <c r="AD494" s="98"/>
      <c r="AE494" s="98"/>
      <c r="AF494" s="98"/>
      <c r="AG494" s="98"/>
      <c r="AH494" s="98"/>
      <c r="AI494" s="98"/>
    </row>
    <row r="495" ht="19.5" customHeight="1">
      <c r="A495" s="139"/>
      <c r="B495" s="420"/>
      <c r="C495" s="420"/>
      <c r="D495" s="420"/>
      <c r="E495" s="420"/>
      <c r="F495" s="420"/>
      <c r="G495" s="420"/>
      <c r="H495" s="420"/>
      <c r="I495" s="420"/>
      <c r="J495" s="434"/>
      <c r="K495" s="118"/>
      <c r="L495" s="97"/>
      <c r="M495" s="98"/>
      <c r="N495" s="98"/>
      <c r="O495" s="98"/>
      <c r="P495" s="98"/>
      <c r="Q495" s="98"/>
      <c r="R495" s="98"/>
      <c r="S495" s="98"/>
      <c r="T495" s="98"/>
      <c r="U495" s="98"/>
      <c r="V495" s="98"/>
      <c r="W495" s="98"/>
      <c r="X495" s="98"/>
      <c r="Y495" s="98"/>
      <c r="Z495" s="98"/>
      <c r="AA495" s="98"/>
      <c r="AB495" s="98"/>
      <c r="AC495" s="98"/>
      <c r="AD495" s="98"/>
      <c r="AE495" s="98"/>
      <c r="AF495" s="98"/>
      <c r="AG495" s="98"/>
      <c r="AH495" s="98"/>
      <c r="AI495" s="98"/>
    </row>
    <row r="496" ht="19.5" customHeight="1">
      <c r="A496" s="139"/>
      <c r="B496" s="435" t="s">
        <v>670</v>
      </c>
      <c r="C496" s="436" t="s">
        <v>671</v>
      </c>
      <c r="D496" s="450" t="s">
        <v>94</v>
      </c>
      <c r="E496" s="451" t="s">
        <v>43</v>
      </c>
      <c r="F496" s="439" t="s">
        <v>91</v>
      </c>
      <c r="G496" s="430">
        <f>H496/1.2</f>
        <v>4400</v>
      </c>
      <c r="H496" s="486">
        <v>5280.0</v>
      </c>
      <c r="I496" s="454">
        <f>H496*(1-$I$5)</f>
        <v>5016</v>
      </c>
      <c r="J496" s="433">
        <f>H496/1.2</f>
        <v>4400</v>
      </c>
      <c r="K496" s="118"/>
      <c r="L496" s="97"/>
      <c r="M496" s="98"/>
      <c r="N496" s="98"/>
      <c r="O496" s="98"/>
      <c r="P496" s="98"/>
      <c r="Q496" s="98"/>
      <c r="R496" s="98"/>
      <c r="S496" s="98"/>
      <c r="T496" s="98"/>
      <c r="U496" s="98"/>
      <c r="V496" s="98"/>
      <c r="W496" s="98"/>
      <c r="X496" s="98"/>
      <c r="Y496" s="98"/>
      <c r="Z496" s="98"/>
      <c r="AA496" s="98"/>
      <c r="AB496" s="98"/>
      <c r="AC496" s="98"/>
      <c r="AD496" s="98"/>
      <c r="AE496" s="98"/>
      <c r="AF496" s="98"/>
      <c r="AG496" s="98"/>
      <c r="AH496" s="98"/>
      <c r="AI496" s="98"/>
    </row>
    <row r="497" ht="19.5" customHeight="1">
      <c r="A497" s="139"/>
      <c r="B497" s="420"/>
      <c r="C497" s="420"/>
      <c r="D497" s="420"/>
      <c r="E497" s="420"/>
      <c r="F497" s="420"/>
      <c r="G497" s="420"/>
      <c r="H497" s="420"/>
      <c r="I497" s="420"/>
      <c r="J497" s="434"/>
      <c r="K497" s="118"/>
      <c r="L497" s="97"/>
      <c r="M497" s="98"/>
      <c r="N497" s="98"/>
      <c r="O497" s="98"/>
      <c r="P497" s="98"/>
      <c r="Q497" s="98"/>
      <c r="R497" s="98"/>
      <c r="S497" s="98"/>
      <c r="T497" s="98"/>
      <c r="U497" s="98"/>
      <c r="V497" s="98"/>
      <c r="W497" s="98"/>
      <c r="X497" s="98"/>
      <c r="Y497" s="98"/>
      <c r="Z497" s="98"/>
      <c r="AA497" s="98"/>
      <c r="AB497" s="98"/>
      <c r="AC497" s="98"/>
      <c r="AD497" s="98"/>
      <c r="AE497" s="98"/>
      <c r="AF497" s="98"/>
      <c r="AG497" s="98"/>
      <c r="AH497" s="98"/>
      <c r="AI497" s="98"/>
    </row>
    <row r="498" ht="19.5" customHeight="1">
      <c r="A498" s="139"/>
      <c r="B498" s="435" t="s">
        <v>672</v>
      </c>
      <c r="C498" s="436" t="s">
        <v>673</v>
      </c>
      <c r="D498" s="450" t="s">
        <v>94</v>
      </c>
      <c r="E498" s="451" t="s">
        <v>43</v>
      </c>
      <c r="F498" s="439" t="s">
        <v>91</v>
      </c>
      <c r="G498" s="430">
        <f>H498/1.2</f>
        <v>5825</v>
      </c>
      <c r="H498" s="486">
        <v>6990.0</v>
      </c>
      <c r="I498" s="454">
        <f>H498*(1-$I$5)</f>
        <v>6640.5</v>
      </c>
      <c r="J498" s="433">
        <f>H498/1.2</f>
        <v>5825</v>
      </c>
      <c r="K498" s="118"/>
      <c r="L498" s="97"/>
      <c r="M498" s="98"/>
      <c r="N498" s="98"/>
      <c r="O498" s="98"/>
      <c r="P498" s="98"/>
      <c r="Q498" s="98"/>
      <c r="R498" s="98"/>
      <c r="S498" s="98"/>
      <c r="T498" s="98"/>
      <c r="U498" s="98"/>
      <c r="V498" s="98"/>
      <c r="W498" s="98"/>
      <c r="X498" s="98"/>
      <c r="Y498" s="98"/>
      <c r="Z498" s="98"/>
      <c r="AA498" s="98"/>
      <c r="AB498" s="98"/>
      <c r="AC498" s="98"/>
      <c r="AD498" s="98"/>
      <c r="AE498" s="98"/>
      <c r="AF498" s="98"/>
      <c r="AG498" s="98"/>
      <c r="AH498" s="98"/>
      <c r="AI498" s="98"/>
    </row>
    <row r="499" ht="19.5" customHeight="1">
      <c r="A499" s="148"/>
      <c r="B499" s="420"/>
      <c r="C499" s="420"/>
      <c r="D499" s="420"/>
      <c r="E499" s="420"/>
      <c r="F499" s="420"/>
      <c r="G499" s="420"/>
      <c r="H499" s="420"/>
      <c r="I499" s="420"/>
      <c r="J499" s="434"/>
      <c r="K499" s="118"/>
      <c r="L499" s="97"/>
      <c r="M499" s="98"/>
      <c r="N499" s="98"/>
      <c r="O499" s="98"/>
      <c r="P499" s="98"/>
      <c r="Q499" s="98"/>
      <c r="R499" s="98"/>
      <c r="S499" s="98"/>
      <c r="T499" s="98"/>
      <c r="U499" s="98"/>
      <c r="V499" s="98"/>
      <c r="W499" s="98"/>
      <c r="X499" s="98"/>
      <c r="Y499" s="98"/>
      <c r="Z499" s="98"/>
      <c r="AA499" s="98"/>
      <c r="AB499" s="98"/>
      <c r="AC499" s="98"/>
      <c r="AD499" s="98"/>
      <c r="AE499" s="98"/>
      <c r="AF499" s="98"/>
      <c r="AG499" s="98"/>
      <c r="AH499" s="98"/>
      <c r="AI499" s="98"/>
    </row>
    <row r="500" ht="1.5" customHeight="1">
      <c r="A500" s="412"/>
      <c r="B500" s="117"/>
      <c r="C500" s="117"/>
      <c r="D500" s="117"/>
      <c r="E500" s="117"/>
      <c r="F500" s="117"/>
      <c r="G500" s="117"/>
      <c r="H500" s="117"/>
      <c r="I500" s="117"/>
      <c r="J500" s="455"/>
      <c r="K500" s="118"/>
      <c r="L500" s="118"/>
      <c r="M500" s="118"/>
      <c r="N500" s="118"/>
      <c r="O500" s="118"/>
      <c r="P500" s="118"/>
      <c r="Q500" s="118"/>
      <c r="R500" s="118"/>
      <c r="S500" s="118"/>
      <c r="T500" s="118"/>
      <c r="U500" s="118"/>
      <c r="V500" s="118"/>
      <c r="W500" s="118"/>
      <c r="X500" s="118"/>
      <c r="Y500" s="118"/>
      <c r="Z500" s="118"/>
      <c r="AA500" s="118"/>
      <c r="AB500" s="118"/>
      <c r="AC500" s="118"/>
      <c r="AD500" s="118"/>
      <c r="AE500" s="118"/>
      <c r="AF500" s="118"/>
      <c r="AG500" s="118"/>
      <c r="AH500" s="118"/>
      <c r="AI500" s="118"/>
    </row>
    <row r="501" ht="22.5" customHeight="1">
      <c r="A501" s="413" t="s">
        <v>674</v>
      </c>
      <c r="J501" s="455"/>
      <c r="K501" s="118"/>
      <c r="L501" s="97"/>
      <c r="M501" s="98"/>
      <c r="N501" s="98"/>
      <c r="O501" s="98"/>
      <c r="P501" s="98"/>
      <c r="Q501" s="98"/>
      <c r="R501" s="98"/>
      <c r="S501" s="98"/>
      <c r="T501" s="98"/>
      <c r="U501" s="98"/>
      <c r="V501" s="98"/>
      <c r="W501" s="98"/>
      <c r="X501" s="98"/>
      <c r="Y501" s="98"/>
      <c r="Z501" s="98"/>
      <c r="AA501" s="98"/>
      <c r="AB501" s="98"/>
      <c r="AC501" s="98"/>
      <c r="AD501" s="98"/>
      <c r="AE501" s="98"/>
      <c r="AF501" s="98"/>
      <c r="AG501" s="98"/>
      <c r="AH501" s="98"/>
      <c r="AI501" s="98"/>
    </row>
    <row r="502" ht="19.5" customHeight="1">
      <c r="A502" s="414" t="s">
        <v>675</v>
      </c>
      <c r="B502" s="240"/>
      <c r="C502" s="240"/>
      <c r="D502" s="240"/>
      <c r="E502" s="240"/>
      <c r="F502" s="240"/>
      <c r="G502" s="240"/>
      <c r="H502" s="240"/>
      <c r="I502" s="240"/>
      <c r="J502" s="455"/>
      <c r="K502" s="118"/>
      <c r="L502" s="97"/>
      <c r="M502" s="98"/>
      <c r="N502" s="98"/>
      <c r="O502" s="98"/>
      <c r="P502" s="98"/>
      <c r="Q502" s="98"/>
      <c r="R502" s="98"/>
      <c r="S502" s="98"/>
      <c r="T502" s="98"/>
      <c r="U502" s="98"/>
      <c r="V502" s="98"/>
      <c r="W502" s="98"/>
      <c r="X502" s="98"/>
      <c r="Y502" s="98"/>
      <c r="Z502" s="98"/>
      <c r="AA502" s="98"/>
      <c r="AB502" s="98"/>
      <c r="AC502" s="98"/>
      <c r="AD502" s="98"/>
      <c r="AE502" s="98"/>
      <c r="AF502" s="98"/>
      <c r="AG502" s="98"/>
      <c r="AH502" s="98"/>
      <c r="AI502" s="98"/>
    </row>
    <row r="503" ht="19.5" customHeight="1">
      <c r="A503" s="139"/>
      <c r="B503" s="416" t="s">
        <v>676</v>
      </c>
      <c r="C503" s="417" t="s">
        <v>677</v>
      </c>
      <c r="D503" s="427" t="s">
        <v>109</v>
      </c>
      <c r="E503" s="428" t="s">
        <v>43</v>
      </c>
      <c r="F503" s="429" t="s">
        <v>91</v>
      </c>
      <c r="G503" s="430">
        <f>H503/1.2</f>
        <v>2165</v>
      </c>
      <c r="H503" s="431">
        <v>2598.0</v>
      </c>
      <c r="I503" s="432">
        <f>H503*(1-$I$5)</f>
        <v>2468.1</v>
      </c>
      <c r="J503" s="433">
        <f>H503/1.2</f>
        <v>2165</v>
      </c>
      <c r="K503" s="118"/>
      <c r="L503" s="97"/>
      <c r="M503" s="98"/>
      <c r="N503" s="98"/>
      <c r="O503" s="98"/>
      <c r="P503" s="98"/>
      <c r="Q503" s="98"/>
      <c r="R503" s="98"/>
      <c r="S503" s="98"/>
      <c r="T503" s="98"/>
      <c r="U503" s="98"/>
      <c r="V503" s="98"/>
      <c r="W503" s="98"/>
      <c r="X503" s="98"/>
      <c r="Y503" s="98"/>
      <c r="Z503" s="98"/>
      <c r="AA503" s="98"/>
      <c r="AB503" s="98"/>
      <c r="AC503" s="98"/>
      <c r="AD503" s="98"/>
      <c r="AE503" s="98"/>
      <c r="AF503" s="98"/>
      <c r="AG503" s="98"/>
      <c r="AH503" s="98"/>
      <c r="AI503" s="98"/>
    </row>
    <row r="504" ht="19.5" customHeight="1">
      <c r="A504" s="139"/>
      <c r="B504" s="420"/>
      <c r="C504" s="420"/>
      <c r="D504" s="420"/>
      <c r="E504" s="420"/>
      <c r="F504" s="420"/>
      <c r="G504" s="420"/>
      <c r="H504" s="420"/>
      <c r="I504" s="420"/>
      <c r="J504" s="434"/>
      <c r="K504" s="118"/>
      <c r="L504" s="97"/>
      <c r="M504" s="98"/>
      <c r="N504" s="98"/>
      <c r="O504" s="98"/>
      <c r="P504" s="98"/>
      <c r="Q504" s="98"/>
      <c r="R504" s="98"/>
      <c r="S504" s="98"/>
      <c r="T504" s="98"/>
      <c r="U504" s="98"/>
      <c r="V504" s="98"/>
      <c r="W504" s="98"/>
      <c r="X504" s="98"/>
      <c r="Y504" s="98"/>
      <c r="Z504" s="98"/>
      <c r="AA504" s="98"/>
      <c r="AB504" s="98"/>
      <c r="AC504" s="98"/>
      <c r="AD504" s="98"/>
      <c r="AE504" s="98"/>
      <c r="AF504" s="98"/>
      <c r="AG504" s="98"/>
      <c r="AH504" s="98"/>
      <c r="AI504" s="98"/>
    </row>
    <row r="505" ht="19.5" customHeight="1">
      <c r="A505" s="139"/>
      <c r="B505" s="416" t="s">
        <v>678</v>
      </c>
      <c r="C505" s="417" t="s">
        <v>679</v>
      </c>
      <c r="D505" s="427" t="s">
        <v>109</v>
      </c>
      <c r="E505" s="428" t="s">
        <v>43</v>
      </c>
      <c r="F505" s="429" t="s">
        <v>91</v>
      </c>
      <c r="G505" s="430">
        <f>H505/1.2</f>
        <v>2240</v>
      </c>
      <c r="H505" s="431">
        <v>2688.0</v>
      </c>
      <c r="I505" s="432">
        <f>H505*(1-$I$5)</f>
        <v>2553.6</v>
      </c>
      <c r="J505" s="433">
        <f>H505/1.2</f>
        <v>2240</v>
      </c>
      <c r="K505" s="118"/>
      <c r="L505" s="97"/>
      <c r="M505" s="98"/>
      <c r="N505" s="98"/>
      <c r="O505" s="98"/>
      <c r="P505" s="98"/>
      <c r="Q505" s="98"/>
      <c r="R505" s="98"/>
      <c r="S505" s="98"/>
      <c r="T505" s="98"/>
      <c r="U505" s="98"/>
      <c r="V505" s="98"/>
      <c r="W505" s="98"/>
      <c r="X505" s="98"/>
      <c r="Y505" s="98"/>
      <c r="Z505" s="98"/>
      <c r="AA505" s="98"/>
      <c r="AB505" s="98"/>
      <c r="AC505" s="98"/>
      <c r="AD505" s="98"/>
      <c r="AE505" s="98"/>
      <c r="AF505" s="98"/>
      <c r="AG505" s="98"/>
      <c r="AH505" s="98"/>
      <c r="AI505" s="98"/>
    </row>
    <row r="506" ht="19.5" customHeight="1">
      <c r="A506" s="139"/>
      <c r="B506" s="420"/>
      <c r="C506" s="420"/>
      <c r="D506" s="420"/>
      <c r="E506" s="420"/>
      <c r="F506" s="420"/>
      <c r="G506" s="420"/>
      <c r="H506" s="420"/>
      <c r="I506" s="420"/>
      <c r="J506" s="434"/>
      <c r="K506" s="118"/>
      <c r="L506" s="97"/>
      <c r="M506" s="98"/>
      <c r="N506" s="98"/>
      <c r="O506" s="98"/>
      <c r="P506" s="98"/>
      <c r="Q506" s="98"/>
      <c r="R506" s="98"/>
      <c r="S506" s="98"/>
      <c r="T506" s="98"/>
      <c r="U506" s="98"/>
      <c r="V506" s="98"/>
      <c r="W506" s="98"/>
      <c r="X506" s="98"/>
      <c r="Y506" s="98"/>
      <c r="Z506" s="98"/>
      <c r="AA506" s="98"/>
      <c r="AB506" s="98"/>
      <c r="AC506" s="98"/>
      <c r="AD506" s="98"/>
      <c r="AE506" s="98"/>
      <c r="AF506" s="98"/>
      <c r="AG506" s="98"/>
      <c r="AH506" s="98"/>
      <c r="AI506" s="98"/>
    </row>
    <row r="507" ht="19.5" customHeight="1">
      <c r="A507" s="139"/>
      <c r="B507" s="416" t="s">
        <v>680</v>
      </c>
      <c r="C507" s="417" t="s">
        <v>681</v>
      </c>
      <c r="D507" s="427" t="s">
        <v>109</v>
      </c>
      <c r="E507" s="428" t="s">
        <v>43</v>
      </c>
      <c r="F507" s="429" t="s">
        <v>91</v>
      </c>
      <c r="G507" s="430">
        <f>H507/1.2</f>
        <v>2323.333333</v>
      </c>
      <c r="H507" s="431">
        <v>2788.0</v>
      </c>
      <c r="I507" s="432">
        <f>H507*(1-$I$5)</f>
        <v>2648.6</v>
      </c>
      <c r="J507" s="433">
        <f>H507/1.2</f>
        <v>2323.333333</v>
      </c>
      <c r="K507" s="118"/>
      <c r="L507" s="97"/>
      <c r="M507" s="98"/>
      <c r="N507" s="98"/>
      <c r="O507" s="98"/>
      <c r="P507" s="98"/>
      <c r="Q507" s="98"/>
      <c r="R507" s="98"/>
      <c r="S507" s="98"/>
      <c r="T507" s="98"/>
      <c r="U507" s="98"/>
      <c r="V507" s="98"/>
      <c r="W507" s="98"/>
      <c r="X507" s="98"/>
      <c r="Y507" s="98"/>
      <c r="Z507" s="98"/>
      <c r="AA507" s="98"/>
      <c r="AB507" s="98"/>
      <c r="AC507" s="98"/>
      <c r="AD507" s="98"/>
      <c r="AE507" s="98"/>
      <c r="AF507" s="98"/>
      <c r="AG507" s="98"/>
      <c r="AH507" s="98"/>
      <c r="AI507" s="98"/>
    </row>
    <row r="508" ht="19.5" customHeight="1">
      <c r="A508" s="139"/>
      <c r="B508" s="420"/>
      <c r="C508" s="420"/>
      <c r="D508" s="420"/>
      <c r="E508" s="420"/>
      <c r="F508" s="420"/>
      <c r="G508" s="420"/>
      <c r="H508" s="420"/>
      <c r="I508" s="420"/>
      <c r="J508" s="434"/>
      <c r="K508" s="118"/>
      <c r="L508" s="97"/>
      <c r="M508" s="98"/>
      <c r="N508" s="98"/>
      <c r="O508" s="98"/>
      <c r="P508" s="98"/>
      <c r="Q508" s="98"/>
      <c r="R508" s="98"/>
      <c r="S508" s="98"/>
      <c r="T508" s="98"/>
      <c r="U508" s="98"/>
      <c r="V508" s="98"/>
      <c r="W508" s="98"/>
      <c r="X508" s="98"/>
      <c r="Y508" s="98"/>
      <c r="Z508" s="98"/>
      <c r="AA508" s="98"/>
      <c r="AB508" s="98"/>
      <c r="AC508" s="98"/>
      <c r="AD508" s="98"/>
      <c r="AE508" s="98"/>
      <c r="AF508" s="98"/>
      <c r="AG508" s="98"/>
      <c r="AH508" s="98"/>
      <c r="AI508" s="98"/>
    </row>
    <row r="509" ht="19.5" customHeight="1">
      <c r="A509" s="139"/>
      <c r="B509" s="416" t="s">
        <v>682</v>
      </c>
      <c r="C509" s="417" t="s">
        <v>683</v>
      </c>
      <c r="D509" s="427" t="s">
        <v>109</v>
      </c>
      <c r="E509" s="428" t="s">
        <v>43</v>
      </c>
      <c r="F509" s="429" t="s">
        <v>91</v>
      </c>
      <c r="G509" s="430">
        <f>H509/1.2</f>
        <v>2410</v>
      </c>
      <c r="H509" s="431">
        <v>2892.0</v>
      </c>
      <c r="I509" s="432">
        <f>H509*(1-$I$5)</f>
        <v>2747.4</v>
      </c>
      <c r="J509" s="433">
        <f>H509/1.2</f>
        <v>2410</v>
      </c>
      <c r="K509" s="118"/>
      <c r="L509" s="97"/>
      <c r="M509" s="98"/>
      <c r="N509" s="98"/>
      <c r="O509" s="98"/>
      <c r="P509" s="98"/>
      <c r="Q509" s="98"/>
      <c r="R509" s="98"/>
      <c r="S509" s="98"/>
      <c r="T509" s="98"/>
      <c r="U509" s="98"/>
      <c r="V509" s="98"/>
      <c r="W509" s="98"/>
      <c r="X509" s="98"/>
      <c r="Y509" s="98"/>
      <c r="Z509" s="98"/>
      <c r="AA509" s="98"/>
      <c r="AB509" s="98"/>
      <c r="AC509" s="98"/>
      <c r="AD509" s="98"/>
      <c r="AE509" s="98"/>
      <c r="AF509" s="98"/>
      <c r="AG509" s="98"/>
      <c r="AH509" s="98"/>
      <c r="AI509" s="98"/>
    </row>
    <row r="510" ht="19.5" customHeight="1">
      <c r="A510" s="139"/>
      <c r="B510" s="420"/>
      <c r="C510" s="420"/>
      <c r="D510" s="420"/>
      <c r="E510" s="420"/>
      <c r="F510" s="420"/>
      <c r="G510" s="420"/>
      <c r="H510" s="420"/>
      <c r="I510" s="420"/>
      <c r="J510" s="434"/>
      <c r="K510" s="118"/>
      <c r="L510" s="97"/>
      <c r="M510" s="98"/>
      <c r="N510" s="98"/>
      <c r="O510" s="98"/>
      <c r="P510" s="98"/>
      <c r="Q510" s="98"/>
      <c r="R510" s="98"/>
      <c r="S510" s="98"/>
      <c r="T510" s="98"/>
      <c r="U510" s="98"/>
      <c r="V510" s="98"/>
      <c r="W510" s="98"/>
      <c r="X510" s="98"/>
      <c r="Y510" s="98"/>
      <c r="Z510" s="98"/>
      <c r="AA510" s="98"/>
      <c r="AB510" s="98"/>
      <c r="AC510" s="98"/>
      <c r="AD510" s="98"/>
      <c r="AE510" s="98"/>
      <c r="AF510" s="98"/>
      <c r="AG510" s="98"/>
      <c r="AH510" s="98"/>
      <c r="AI510" s="98"/>
    </row>
    <row r="511" ht="19.5" customHeight="1">
      <c r="A511" s="139"/>
      <c r="B511" s="416" t="s">
        <v>684</v>
      </c>
      <c r="C511" s="417" t="s">
        <v>685</v>
      </c>
      <c r="D511" s="427" t="s">
        <v>109</v>
      </c>
      <c r="E511" s="428" t="s">
        <v>43</v>
      </c>
      <c r="F511" s="429" t="s">
        <v>91</v>
      </c>
      <c r="G511" s="430">
        <f>H511/1.2</f>
        <v>2490</v>
      </c>
      <c r="H511" s="431">
        <v>2988.0</v>
      </c>
      <c r="I511" s="432">
        <f>H511*(1-$I$5)</f>
        <v>2838.6</v>
      </c>
      <c r="J511" s="433">
        <f>H511/1.2</f>
        <v>2490</v>
      </c>
      <c r="K511" s="118"/>
      <c r="L511" s="97"/>
      <c r="M511" s="98"/>
      <c r="N511" s="98"/>
      <c r="O511" s="98"/>
      <c r="P511" s="98"/>
      <c r="Q511" s="98"/>
      <c r="R511" s="98"/>
      <c r="S511" s="98"/>
      <c r="T511" s="98"/>
      <c r="U511" s="98"/>
      <c r="V511" s="98"/>
      <c r="W511" s="98"/>
      <c r="X511" s="98"/>
      <c r="Y511" s="98"/>
      <c r="Z511" s="98"/>
      <c r="AA511" s="98"/>
      <c r="AB511" s="98"/>
      <c r="AC511" s="98"/>
      <c r="AD511" s="98"/>
      <c r="AE511" s="98"/>
      <c r="AF511" s="98"/>
      <c r="AG511" s="98"/>
      <c r="AH511" s="98"/>
      <c r="AI511" s="98"/>
    </row>
    <row r="512" ht="19.5" customHeight="1">
      <c r="A512" s="139"/>
      <c r="B512" s="420"/>
      <c r="C512" s="420"/>
      <c r="D512" s="420"/>
      <c r="E512" s="420"/>
      <c r="F512" s="420"/>
      <c r="G512" s="420"/>
      <c r="H512" s="420"/>
      <c r="I512" s="420"/>
      <c r="J512" s="434"/>
      <c r="K512" s="118"/>
      <c r="L512" s="97"/>
      <c r="M512" s="98"/>
      <c r="N512" s="98"/>
      <c r="O512" s="98"/>
      <c r="P512" s="98"/>
      <c r="Q512" s="98"/>
      <c r="R512" s="98"/>
      <c r="S512" s="98"/>
      <c r="T512" s="98"/>
      <c r="U512" s="98"/>
      <c r="V512" s="98"/>
      <c r="W512" s="98"/>
      <c r="X512" s="98"/>
      <c r="Y512" s="98"/>
      <c r="Z512" s="98"/>
      <c r="AA512" s="98"/>
      <c r="AB512" s="98"/>
      <c r="AC512" s="98"/>
      <c r="AD512" s="98"/>
      <c r="AE512" s="98"/>
      <c r="AF512" s="98"/>
      <c r="AG512" s="98"/>
      <c r="AH512" s="98"/>
      <c r="AI512" s="98"/>
    </row>
    <row r="513" ht="19.5" customHeight="1">
      <c r="A513" s="139"/>
      <c r="B513" s="435" t="s">
        <v>686</v>
      </c>
      <c r="C513" s="436" t="s">
        <v>687</v>
      </c>
      <c r="D513" s="437" t="s">
        <v>109</v>
      </c>
      <c r="E513" s="438" t="s">
        <v>43</v>
      </c>
      <c r="F513" s="439" t="s">
        <v>91</v>
      </c>
      <c r="G513" s="430">
        <f>H513/1.2</f>
        <v>2570</v>
      </c>
      <c r="H513" s="440">
        <v>3084.0</v>
      </c>
      <c r="I513" s="441">
        <f>H513*(1-$I$5)</f>
        <v>2929.8</v>
      </c>
      <c r="J513" s="433">
        <f>H513/1.2</f>
        <v>2570</v>
      </c>
      <c r="K513" s="118"/>
      <c r="L513" s="97"/>
      <c r="M513" s="98"/>
      <c r="N513" s="98"/>
      <c r="O513" s="98"/>
      <c r="P513" s="98"/>
      <c r="Q513" s="98"/>
      <c r="R513" s="98"/>
      <c r="S513" s="98"/>
      <c r="T513" s="98"/>
      <c r="U513" s="98"/>
      <c r="V513" s="98"/>
      <c r="W513" s="98"/>
      <c r="X513" s="98"/>
      <c r="Y513" s="98"/>
      <c r="Z513" s="98"/>
      <c r="AA513" s="98"/>
      <c r="AB513" s="98"/>
      <c r="AC513" s="98"/>
      <c r="AD513" s="98"/>
      <c r="AE513" s="98"/>
      <c r="AF513" s="98"/>
      <c r="AG513" s="98"/>
      <c r="AH513" s="98"/>
      <c r="AI513" s="98"/>
    </row>
    <row r="514" ht="19.5" customHeight="1">
      <c r="A514" s="148"/>
      <c r="B514" s="420"/>
      <c r="C514" s="420"/>
      <c r="D514" s="420"/>
      <c r="E514" s="420"/>
      <c r="F514" s="420"/>
      <c r="G514" s="420"/>
      <c r="H514" s="420"/>
      <c r="I514" s="420"/>
      <c r="J514" s="434"/>
      <c r="K514" s="118"/>
      <c r="L514" s="97"/>
      <c r="M514" s="98"/>
      <c r="N514" s="98"/>
      <c r="O514" s="98"/>
      <c r="P514" s="98"/>
      <c r="Q514" s="98"/>
      <c r="R514" s="98"/>
      <c r="S514" s="98"/>
      <c r="T514" s="98"/>
      <c r="U514" s="98"/>
      <c r="V514" s="98"/>
      <c r="W514" s="98"/>
      <c r="X514" s="98"/>
      <c r="Y514" s="98"/>
      <c r="Z514" s="98"/>
      <c r="AA514" s="98"/>
      <c r="AB514" s="98"/>
      <c r="AC514" s="98"/>
      <c r="AD514" s="98"/>
      <c r="AE514" s="98"/>
      <c r="AF514" s="98"/>
      <c r="AG514" s="98"/>
      <c r="AH514" s="98"/>
      <c r="AI514" s="98"/>
    </row>
    <row r="515" ht="1.5" customHeight="1">
      <c r="A515" s="487"/>
      <c r="B515" s="117"/>
      <c r="C515" s="117"/>
      <c r="D515" s="117"/>
      <c r="E515" s="117"/>
      <c r="F515" s="117"/>
      <c r="G515" s="117"/>
      <c r="H515" s="117"/>
      <c r="I515" s="117"/>
      <c r="J515" s="398"/>
      <c r="K515" s="118"/>
      <c r="L515" s="118"/>
      <c r="M515" s="118"/>
      <c r="N515" s="118"/>
      <c r="O515" s="118"/>
      <c r="P515" s="118"/>
      <c r="Q515" s="118"/>
      <c r="R515" s="118"/>
      <c r="S515" s="118"/>
      <c r="T515" s="118"/>
      <c r="U515" s="118"/>
      <c r="V515" s="118"/>
      <c r="W515" s="118"/>
      <c r="X515" s="118"/>
      <c r="Y515" s="118"/>
      <c r="Z515" s="118"/>
      <c r="AA515" s="118"/>
      <c r="AB515" s="118"/>
      <c r="AC515" s="118"/>
      <c r="AD515" s="118"/>
      <c r="AE515" s="118"/>
      <c r="AF515" s="118"/>
      <c r="AG515" s="118"/>
      <c r="AH515" s="118"/>
      <c r="AI515" s="118"/>
    </row>
    <row r="516" ht="27.0" customHeight="1">
      <c r="A516" s="413" t="s">
        <v>688</v>
      </c>
      <c r="J516" s="398"/>
      <c r="K516" s="118"/>
      <c r="L516" s="97"/>
      <c r="M516" s="98"/>
      <c r="N516" s="98"/>
      <c r="O516" s="98"/>
      <c r="P516" s="98"/>
      <c r="Q516" s="98"/>
      <c r="R516" s="98"/>
      <c r="S516" s="98"/>
      <c r="T516" s="98"/>
      <c r="U516" s="98"/>
      <c r="V516" s="98"/>
      <c r="W516" s="98"/>
      <c r="X516" s="98"/>
      <c r="Y516" s="98"/>
      <c r="Z516" s="98"/>
      <c r="AA516" s="98"/>
      <c r="AB516" s="98"/>
      <c r="AC516" s="98"/>
      <c r="AD516" s="98"/>
      <c r="AE516" s="98"/>
      <c r="AF516" s="98"/>
      <c r="AG516" s="98"/>
      <c r="AH516" s="98"/>
      <c r="AI516" s="98"/>
    </row>
    <row r="517" ht="17.25" customHeight="1">
      <c r="A517" s="414" t="s">
        <v>675</v>
      </c>
      <c r="B517" s="240"/>
      <c r="C517" s="240"/>
      <c r="D517" s="240"/>
      <c r="E517" s="240"/>
      <c r="F517" s="240"/>
      <c r="G517" s="240"/>
      <c r="H517" s="240"/>
      <c r="I517" s="240"/>
      <c r="J517" s="398"/>
      <c r="K517" s="118"/>
      <c r="L517" s="97"/>
      <c r="M517" s="98"/>
      <c r="N517" s="98"/>
      <c r="O517" s="98"/>
      <c r="P517" s="98"/>
      <c r="Q517" s="98"/>
      <c r="R517" s="98"/>
      <c r="S517" s="98"/>
      <c r="T517" s="98"/>
      <c r="U517" s="98"/>
      <c r="V517" s="98"/>
      <c r="W517" s="98"/>
      <c r="X517" s="98"/>
      <c r="Y517" s="98"/>
      <c r="Z517" s="98"/>
      <c r="AA517" s="98"/>
      <c r="AB517" s="98"/>
      <c r="AC517" s="98"/>
      <c r="AD517" s="98"/>
      <c r="AE517" s="98"/>
      <c r="AF517" s="98"/>
      <c r="AG517" s="98"/>
      <c r="AH517" s="98"/>
      <c r="AI517" s="98"/>
    </row>
    <row r="518" ht="21.75" customHeight="1">
      <c r="A518" s="139"/>
      <c r="B518" s="416" t="s">
        <v>689</v>
      </c>
      <c r="C518" s="417" t="s">
        <v>690</v>
      </c>
      <c r="D518" s="442" t="s">
        <v>94</v>
      </c>
      <c r="E518" s="443" t="s">
        <v>43</v>
      </c>
      <c r="F518" s="469" t="s">
        <v>95</v>
      </c>
      <c r="G518" s="430">
        <f>H518/1.2</f>
        <v>3325</v>
      </c>
      <c r="H518" s="484">
        <v>3990.0</v>
      </c>
      <c r="I518" s="448">
        <f>H518*(1-$I$5)</f>
        <v>3790.5</v>
      </c>
      <c r="J518" s="433">
        <f>H518/1.2</f>
        <v>3325</v>
      </c>
      <c r="K518" s="118"/>
      <c r="L518" s="97"/>
      <c r="M518" s="98"/>
      <c r="N518" s="98"/>
      <c r="O518" s="98"/>
      <c r="P518" s="98"/>
      <c r="Q518" s="98"/>
      <c r="R518" s="98"/>
      <c r="S518" s="98"/>
      <c r="T518" s="98"/>
      <c r="U518" s="98"/>
      <c r="V518" s="98"/>
      <c r="W518" s="98"/>
      <c r="X518" s="98"/>
      <c r="Y518" s="98"/>
      <c r="Z518" s="98"/>
      <c r="AA518" s="98"/>
      <c r="AB518" s="98"/>
      <c r="AC518" s="98"/>
      <c r="AD518" s="98"/>
      <c r="AE518" s="98"/>
      <c r="AF518" s="98"/>
      <c r="AG518" s="98"/>
      <c r="AH518" s="98"/>
      <c r="AI518" s="98"/>
    </row>
    <row r="519" ht="21.75" customHeight="1">
      <c r="A519" s="139"/>
      <c r="B519" s="420"/>
      <c r="C519" s="420"/>
      <c r="D519" s="420"/>
      <c r="E519" s="420"/>
      <c r="F519" s="420"/>
      <c r="G519" s="420"/>
      <c r="H519" s="420"/>
      <c r="I519" s="420"/>
      <c r="J519" s="434"/>
      <c r="K519" s="118"/>
      <c r="L519" s="97"/>
      <c r="M519" s="98"/>
      <c r="N519" s="98"/>
      <c r="O519" s="98"/>
      <c r="P519" s="98"/>
      <c r="Q519" s="98"/>
      <c r="R519" s="98"/>
      <c r="S519" s="98"/>
      <c r="T519" s="98"/>
      <c r="U519" s="98"/>
      <c r="V519" s="98"/>
      <c r="W519" s="98"/>
      <c r="X519" s="98"/>
      <c r="Y519" s="98"/>
      <c r="Z519" s="98"/>
      <c r="AA519" s="98"/>
      <c r="AB519" s="98"/>
      <c r="AC519" s="98"/>
      <c r="AD519" s="98"/>
      <c r="AE519" s="98"/>
      <c r="AF519" s="98"/>
      <c r="AG519" s="98"/>
      <c r="AH519" s="98"/>
      <c r="AI519" s="98"/>
    </row>
    <row r="520" ht="21.75" customHeight="1">
      <c r="A520" s="139"/>
      <c r="B520" s="416" t="s">
        <v>691</v>
      </c>
      <c r="C520" s="417" t="s">
        <v>692</v>
      </c>
      <c r="D520" s="442" t="s">
        <v>94</v>
      </c>
      <c r="E520" s="443" t="s">
        <v>43</v>
      </c>
      <c r="F520" s="469" t="s">
        <v>95</v>
      </c>
      <c r="G520" s="430">
        <f>H520/1.2</f>
        <v>3910</v>
      </c>
      <c r="H520" s="484">
        <v>4692.0</v>
      </c>
      <c r="I520" s="448">
        <f>H520*(1-$I$5)</f>
        <v>4457.4</v>
      </c>
      <c r="J520" s="433">
        <f>H520/1.2</f>
        <v>3910</v>
      </c>
      <c r="K520" s="118"/>
      <c r="L520" s="97"/>
      <c r="M520" s="98"/>
      <c r="N520" s="98"/>
      <c r="O520" s="98"/>
      <c r="P520" s="98"/>
      <c r="Q520" s="98"/>
      <c r="R520" s="98"/>
      <c r="S520" s="98"/>
      <c r="T520" s="98"/>
      <c r="U520" s="98"/>
      <c r="V520" s="98"/>
      <c r="W520" s="98"/>
      <c r="X520" s="98"/>
      <c r="Y520" s="98"/>
      <c r="Z520" s="98"/>
      <c r="AA520" s="98"/>
      <c r="AB520" s="98"/>
      <c r="AC520" s="98"/>
      <c r="AD520" s="98"/>
      <c r="AE520" s="98"/>
      <c r="AF520" s="98"/>
      <c r="AG520" s="98"/>
      <c r="AH520" s="98"/>
      <c r="AI520" s="98"/>
    </row>
    <row r="521" ht="21.75" customHeight="1">
      <c r="A521" s="139"/>
      <c r="B521" s="420"/>
      <c r="C521" s="420"/>
      <c r="D521" s="420"/>
      <c r="E521" s="420"/>
      <c r="F521" s="420"/>
      <c r="G521" s="420"/>
      <c r="H521" s="420"/>
      <c r="I521" s="420"/>
      <c r="J521" s="434"/>
      <c r="K521" s="118"/>
      <c r="L521" s="97"/>
      <c r="M521" s="98"/>
      <c r="N521" s="98"/>
      <c r="O521" s="98"/>
      <c r="P521" s="98"/>
      <c r="Q521" s="98"/>
      <c r="R521" s="98"/>
      <c r="S521" s="98"/>
      <c r="T521" s="98"/>
      <c r="U521" s="98"/>
      <c r="V521" s="98"/>
      <c r="W521" s="98"/>
      <c r="X521" s="98"/>
      <c r="Y521" s="98"/>
      <c r="Z521" s="98"/>
      <c r="AA521" s="98"/>
      <c r="AB521" s="98"/>
      <c r="AC521" s="98"/>
      <c r="AD521" s="98"/>
      <c r="AE521" s="98"/>
      <c r="AF521" s="98"/>
      <c r="AG521" s="98"/>
      <c r="AH521" s="98"/>
      <c r="AI521" s="98"/>
    </row>
    <row r="522" ht="21.75" customHeight="1">
      <c r="A522" s="139"/>
      <c r="B522" s="416" t="s">
        <v>693</v>
      </c>
      <c r="C522" s="417" t="s">
        <v>694</v>
      </c>
      <c r="D522" s="442" t="s">
        <v>94</v>
      </c>
      <c r="E522" s="443" t="s">
        <v>43</v>
      </c>
      <c r="F522" s="469" t="s">
        <v>95</v>
      </c>
      <c r="G522" s="430">
        <f>H522/1.2</f>
        <v>4325</v>
      </c>
      <c r="H522" s="484">
        <v>5190.0</v>
      </c>
      <c r="I522" s="448">
        <f>H522*(1-$I$5)</f>
        <v>4930.5</v>
      </c>
      <c r="J522" s="433">
        <f>H522/1.2</f>
        <v>4325</v>
      </c>
      <c r="K522" s="118"/>
      <c r="L522" s="97"/>
      <c r="M522" s="98"/>
      <c r="N522" s="98"/>
      <c r="O522" s="98"/>
      <c r="P522" s="98"/>
      <c r="Q522" s="98"/>
      <c r="R522" s="98"/>
      <c r="S522" s="98"/>
      <c r="T522" s="98"/>
      <c r="U522" s="98"/>
      <c r="V522" s="98"/>
      <c r="W522" s="98"/>
      <c r="X522" s="98"/>
      <c r="Y522" s="98"/>
      <c r="Z522" s="98"/>
      <c r="AA522" s="98"/>
      <c r="AB522" s="98"/>
      <c r="AC522" s="98"/>
      <c r="AD522" s="98"/>
      <c r="AE522" s="98"/>
      <c r="AF522" s="98"/>
      <c r="AG522" s="98"/>
      <c r="AH522" s="98"/>
      <c r="AI522" s="98"/>
    </row>
    <row r="523" ht="21.75" customHeight="1">
      <c r="A523" s="139"/>
      <c r="B523" s="420"/>
      <c r="C523" s="420"/>
      <c r="D523" s="420"/>
      <c r="E523" s="420"/>
      <c r="F523" s="420"/>
      <c r="G523" s="420"/>
      <c r="H523" s="420"/>
      <c r="I523" s="420"/>
      <c r="J523" s="434"/>
      <c r="K523" s="118"/>
      <c r="L523" s="97"/>
      <c r="M523" s="98"/>
      <c r="N523" s="98"/>
      <c r="O523" s="98"/>
      <c r="P523" s="98"/>
      <c r="Q523" s="98"/>
      <c r="R523" s="98"/>
      <c r="S523" s="98"/>
      <c r="T523" s="98"/>
      <c r="U523" s="98"/>
      <c r="V523" s="98"/>
      <c r="W523" s="98"/>
      <c r="X523" s="98"/>
      <c r="Y523" s="98"/>
      <c r="Z523" s="98"/>
      <c r="AA523" s="98"/>
      <c r="AB523" s="98"/>
      <c r="AC523" s="98"/>
      <c r="AD523" s="98"/>
      <c r="AE523" s="98"/>
      <c r="AF523" s="98"/>
      <c r="AG523" s="98"/>
      <c r="AH523" s="98"/>
      <c r="AI523" s="98"/>
    </row>
    <row r="524" ht="21.75" customHeight="1">
      <c r="A524" s="139"/>
      <c r="B524" s="435" t="s">
        <v>695</v>
      </c>
      <c r="C524" s="436" t="s">
        <v>696</v>
      </c>
      <c r="D524" s="450" t="s">
        <v>94</v>
      </c>
      <c r="E524" s="451" t="s">
        <v>43</v>
      </c>
      <c r="F524" s="473" t="s">
        <v>95</v>
      </c>
      <c r="G524" s="430">
        <f>H524/1.2</f>
        <v>4495</v>
      </c>
      <c r="H524" s="486">
        <v>5394.0</v>
      </c>
      <c r="I524" s="454">
        <f>H524*(1-$I$5)</f>
        <v>5124.3</v>
      </c>
      <c r="J524" s="433">
        <f>H524/1.2</f>
        <v>4495</v>
      </c>
      <c r="K524" s="118"/>
      <c r="L524" s="97"/>
      <c r="M524" s="98"/>
      <c r="N524" s="98"/>
      <c r="O524" s="98"/>
      <c r="P524" s="98"/>
      <c r="Q524" s="98"/>
      <c r="R524" s="98"/>
      <c r="S524" s="98"/>
      <c r="T524" s="98"/>
      <c r="U524" s="98"/>
      <c r="V524" s="98"/>
      <c r="W524" s="98"/>
      <c r="X524" s="98"/>
      <c r="Y524" s="98"/>
      <c r="Z524" s="98"/>
      <c r="AA524" s="98"/>
      <c r="AB524" s="98"/>
      <c r="AC524" s="98"/>
      <c r="AD524" s="98"/>
      <c r="AE524" s="98"/>
      <c r="AF524" s="98"/>
      <c r="AG524" s="98"/>
      <c r="AH524" s="98"/>
      <c r="AI524" s="98"/>
    </row>
    <row r="525" ht="21.75" customHeight="1">
      <c r="A525" s="148"/>
      <c r="B525" s="420"/>
      <c r="C525" s="420"/>
      <c r="D525" s="420"/>
      <c r="E525" s="420"/>
      <c r="F525" s="420"/>
      <c r="G525" s="420"/>
      <c r="H525" s="420"/>
      <c r="I525" s="420"/>
      <c r="J525" s="434"/>
      <c r="K525" s="118"/>
      <c r="L525" s="97"/>
      <c r="M525" s="98"/>
      <c r="N525" s="98"/>
      <c r="O525" s="98"/>
      <c r="P525" s="98"/>
      <c r="Q525" s="98"/>
      <c r="R525" s="98"/>
      <c r="S525" s="98"/>
      <c r="T525" s="98"/>
      <c r="U525" s="98"/>
      <c r="V525" s="98"/>
      <c r="W525" s="98"/>
      <c r="X525" s="98"/>
      <c r="Y525" s="98"/>
      <c r="Z525" s="98"/>
      <c r="AA525" s="98"/>
      <c r="AB525" s="98"/>
      <c r="AC525" s="98"/>
      <c r="AD525" s="98"/>
      <c r="AE525" s="98"/>
      <c r="AF525" s="98"/>
      <c r="AG525" s="98"/>
      <c r="AH525" s="98"/>
      <c r="AI525" s="98"/>
    </row>
    <row r="526" ht="3.0" customHeight="1">
      <c r="A526" s="487"/>
      <c r="B526" s="117"/>
      <c r="C526" s="117"/>
      <c r="D526" s="117"/>
      <c r="E526" s="117"/>
      <c r="F526" s="117"/>
      <c r="G526" s="117"/>
      <c r="H526" s="117"/>
      <c r="I526" s="117"/>
      <c r="J526" s="455"/>
      <c r="K526" s="118"/>
      <c r="L526" s="118"/>
      <c r="M526" s="118"/>
      <c r="N526" s="118"/>
      <c r="O526" s="118"/>
      <c r="P526" s="118"/>
      <c r="Q526" s="118"/>
      <c r="R526" s="118"/>
      <c r="S526" s="118"/>
      <c r="T526" s="118"/>
      <c r="U526" s="118"/>
      <c r="V526" s="118"/>
      <c r="W526" s="118"/>
      <c r="X526" s="118"/>
      <c r="Y526" s="118"/>
      <c r="Z526" s="118"/>
      <c r="AA526" s="118"/>
      <c r="AB526" s="118"/>
      <c r="AC526" s="118"/>
      <c r="AD526" s="118"/>
      <c r="AE526" s="118"/>
      <c r="AF526" s="118"/>
      <c r="AG526" s="118"/>
      <c r="AH526" s="118"/>
      <c r="AI526" s="118"/>
    </row>
    <row r="527" ht="20.25" customHeight="1">
      <c r="A527" s="413" t="s">
        <v>697</v>
      </c>
      <c r="J527" s="455"/>
      <c r="K527" s="118"/>
      <c r="L527" s="97"/>
      <c r="M527" s="98"/>
      <c r="N527" s="98"/>
      <c r="O527" s="98"/>
      <c r="P527" s="98"/>
      <c r="Q527" s="98"/>
      <c r="R527" s="98"/>
      <c r="S527" s="98"/>
      <c r="T527" s="98"/>
      <c r="U527" s="98"/>
      <c r="V527" s="98"/>
      <c r="W527" s="98"/>
      <c r="X527" s="98"/>
      <c r="Y527" s="98"/>
      <c r="Z527" s="98"/>
      <c r="AA527" s="98"/>
      <c r="AB527" s="98"/>
      <c r="AC527" s="98"/>
      <c r="AD527" s="98"/>
      <c r="AE527" s="98"/>
      <c r="AF527" s="98"/>
      <c r="AG527" s="98"/>
      <c r="AH527" s="98"/>
      <c r="AI527" s="98"/>
    </row>
    <row r="528" ht="21.0" customHeight="1">
      <c r="A528" s="414" t="s">
        <v>698</v>
      </c>
      <c r="B528" s="240"/>
      <c r="C528" s="240"/>
      <c r="D528" s="240"/>
      <c r="E528" s="240"/>
      <c r="F528" s="240"/>
      <c r="G528" s="240"/>
      <c r="H528" s="240"/>
      <c r="I528" s="240"/>
      <c r="J528" s="455"/>
      <c r="K528" s="118"/>
      <c r="L528" s="97"/>
      <c r="M528" s="98"/>
      <c r="N528" s="98"/>
      <c r="O528" s="98"/>
      <c r="P528" s="98"/>
      <c r="Q528" s="98"/>
      <c r="R528" s="98"/>
      <c r="S528" s="98"/>
      <c r="T528" s="98"/>
      <c r="U528" s="98"/>
      <c r="V528" s="98"/>
      <c r="W528" s="98"/>
      <c r="X528" s="98"/>
      <c r="Y528" s="98"/>
      <c r="Z528" s="98"/>
      <c r="AA528" s="98"/>
      <c r="AB528" s="98"/>
      <c r="AC528" s="98"/>
      <c r="AD528" s="98"/>
      <c r="AE528" s="98"/>
      <c r="AF528" s="98"/>
      <c r="AG528" s="98"/>
      <c r="AH528" s="98"/>
      <c r="AI528" s="98"/>
    </row>
    <row r="529" ht="18.75" customHeight="1">
      <c r="A529" s="139"/>
      <c r="B529" s="416" t="s">
        <v>699</v>
      </c>
      <c r="C529" s="323" t="s">
        <v>700</v>
      </c>
      <c r="D529" s="189" t="s">
        <v>109</v>
      </c>
      <c r="E529" s="190" t="s">
        <v>43</v>
      </c>
      <c r="F529" s="346" t="s">
        <v>91</v>
      </c>
      <c r="G529" s="329">
        <f t="shared" ref="G529:G541" si="57">H529/1.2</f>
        <v>437.5</v>
      </c>
      <c r="H529" s="418">
        <v>525.0</v>
      </c>
      <c r="I529" s="419">
        <f t="shared" ref="I529:I541" si="58">H529*(1-$I$5)</f>
        <v>498.75</v>
      </c>
      <c r="J529" s="147">
        <f t="shared" ref="J529:J541" si="59">H529/1.2</f>
        <v>437.5</v>
      </c>
      <c r="K529" s="118"/>
      <c r="L529" s="118"/>
      <c r="M529" s="118"/>
      <c r="N529" s="118"/>
      <c r="O529" s="118"/>
      <c r="P529" s="118"/>
      <c r="Q529" s="118"/>
      <c r="R529" s="118"/>
      <c r="S529" s="118"/>
      <c r="T529" s="118"/>
      <c r="U529" s="118"/>
      <c r="V529" s="118"/>
      <c r="W529" s="118"/>
      <c r="X529" s="118"/>
      <c r="Y529" s="118"/>
      <c r="Z529" s="118"/>
      <c r="AA529" s="118"/>
      <c r="AB529" s="118"/>
      <c r="AC529" s="118"/>
      <c r="AD529" s="118"/>
      <c r="AE529" s="118"/>
      <c r="AF529" s="118"/>
      <c r="AG529" s="118"/>
      <c r="AH529" s="118"/>
      <c r="AI529" s="118"/>
    </row>
    <row r="530" ht="18.75" customHeight="1">
      <c r="A530" s="139"/>
      <c r="B530" s="420"/>
      <c r="C530" s="150" t="s">
        <v>701</v>
      </c>
      <c r="D530" s="263" t="s">
        <v>146</v>
      </c>
      <c r="E530" s="264" t="s">
        <v>43</v>
      </c>
      <c r="F530" s="488" t="s">
        <v>95</v>
      </c>
      <c r="G530" s="489">
        <f t="shared" si="57"/>
        <v>495</v>
      </c>
      <c r="H530" s="267">
        <v>594.0</v>
      </c>
      <c r="I530" s="268">
        <f t="shared" si="58"/>
        <v>564.3</v>
      </c>
      <c r="J530" s="147">
        <f t="shared" si="59"/>
        <v>495</v>
      </c>
      <c r="K530" s="118"/>
      <c r="L530" s="118"/>
      <c r="M530" s="118"/>
      <c r="N530" s="118"/>
      <c r="O530" s="118"/>
      <c r="P530" s="118"/>
      <c r="Q530" s="118"/>
      <c r="R530" s="118"/>
      <c r="S530" s="118"/>
      <c r="T530" s="118"/>
      <c r="U530" s="118"/>
      <c r="V530" s="118"/>
      <c r="W530" s="118"/>
      <c r="X530" s="118"/>
      <c r="Y530" s="118"/>
      <c r="Z530" s="118"/>
      <c r="AA530" s="118"/>
      <c r="AB530" s="118"/>
      <c r="AC530" s="118"/>
      <c r="AD530" s="118"/>
      <c r="AE530" s="118"/>
      <c r="AF530" s="118"/>
      <c r="AG530" s="118"/>
      <c r="AH530" s="118"/>
      <c r="AI530" s="118"/>
    </row>
    <row r="531" ht="18.75" customHeight="1">
      <c r="A531" s="139"/>
      <c r="B531" s="416" t="s">
        <v>702</v>
      </c>
      <c r="C531" s="323" t="s">
        <v>703</v>
      </c>
      <c r="D531" s="189" t="s">
        <v>109</v>
      </c>
      <c r="E531" s="190" t="s">
        <v>43</v>
      </c>
      <c r="F531" s="346" t="s">
        <v>91</v>
      </c>
      <c r="G531" s="329">
        <f t="shared" si="57"/>
        <v>437.5</v>
      </c>
      <c r="H531" s="418">
        <v>525.0</v>
      </c>
      <c r="I531" s="419">
        <f t="shared" si="58"/>
        <v>498.75</v>
      </c>
      <c r="J531" s="147">
        <f t="shared" si="59"/>
        <v>437.5</v>
      </c>
      <c r="K531" s="118"/>
      <c r="L531" s="118"/>
      <c r="M531" s="118"/>
      <c r="N531" s="118"/>
      <c r="O531" s="118"/>
      <c r="P531" s="118"/>
      <c r="Q531" s="118"/>
      <c r="R531" s="118"/>
      <c r="S531" s="118"/>
      <c r="T531" s="118"/>
      <c r="U531" s="118"/>
      <c r="V531" s="118"/>
      <c r="W531" s="118"/>
      <c r="X531" s="118"/>
      <c r="Y531" s="118"/>
      <c r="Z531" s="118"/>
      <c r="AA531" s="118"/>
      <c r="AB531" s="118"/>
      <c r="AC531" s="118"/>
      <c r="AD531" s="118"/>
      <c r="AE531" s="118"/>
      <c r="AF531" s="118"/>
      <c r="AG531" s="118"/>
      <c r="AH531" s="118"/>
      <c r="AI531" s="118"/>
    </row>
    <row r="532" ht="18.75" customHeight="1">
      <c r="A532" s="139"/>
      <c r="B532" s="420"/>
      <c r="C532" s="150" t="s">
        <v>704</v>
      </c>
      <c r="D532" s="263" t="s">
        <v>146</v>
      </c>
      <c r="E532" s="264" t="s">
        <v>43</v>
      </c>
      <c r="F532" s="488" t="s">
        <v>95</v>
      </c>
      <c r="G532" s="489">
        <f t="shared" si="57"/>
        <v>495</v>
      </c>
      <c r="H532" s="267">
        <v>594.0</v>
      </c>
      <c r="I532" s="268">
        <f t="shared" si="58"/>
        <v>564.3</v>
      </c>
      <c r="J532" s="147">
        <f t="shared" si="59"/>
        <v>495</v>
      </c>
      <c r="K532" s="118"/>
      <c r="L532" s="118"/>
      <c r="M532" s="118"/>
      <c r="N532" s="118"/>
      <c r="O532" s="118"/>
      <c r="P532" s="118"/>
      <c r="Q532" s="118"/>
      <c r="R532" s="118"/>
      <c r="S532" s="118"/>
      <c r="T532" s="118"/>
      <c r="U532" s="118"/>
      <c r="V532" s="118"/>
      <c r="W532" s="118"/>
      <c r="X532" s="118"/>
      <c r="Y532" s="118"/>
      <c r="Z532" s="118"/>
      <c r="AA532" s="118"/>
      <c r="AB532" s="118"/>
      <c r="AC532" s="118"/>
      <c r="AD532" s="118"/>
      <c r="AE532" s="118"/>
      <c r="AF532" s="118"/>
      <c r="AG532" s="118"/>
      <c r="AH532" s="118"/>
      <c r="AI532" s="118"/>
    </row>
    <row r="533" ht="18.75" customHeight="1">
      <c r="A533" s="139"/>
      <c r="B533" s="416" t="s">
        <v>705</v>
      </c>
      <c r="C533" s="323" t="s">
        <v>706</v>
      </c>
      <c r="D533" s="189" t="s">
        <v>109</v>
      </c>
      <c r="E533" s="190" t="s">
        <v>43</v>
      </c>
      <c r="F533" s="346" t="s">
        <v>91</v>
      </c>
      <c r="G533" s="329">
        <f t="shared" si="57"/>
        <v>630</v>
      </c>
      <c r="H533" s="418">
        <v>756.0</v>
      </c>
      <c r="I533" s="419">
        <f t="shared" si="58"/>
        <v>718.2</v>
      </c>
      <c r="J533" s="147">
        <f t="shared" si="59"/>
        <v>630</v>
      </c>
      <c r="K533" s="118"/>
      <c r="L533" s="118"/>
      <c r="M533" s="118"/>
      <c r="N533" s="118"/>
      <c r="O533" s="118"/>
      <c r="P533" s="118"/>
      <c r="Q533" s="118"/>
      <c r="R533" s="118"/>
      <c r="S533" s="118"/>
      <c r="T533" s="118"/>
      <c r="U533" s="118"/>
      <c r="V533" s="118"/>
      <c r="W533" s="118"/>
      <c r="X533" s="118"/>
      <c r="Y533" s="118"/>
      <c r="Z533" s="118"/>
      <c r="AA533" s="118"/>
      <c r="AB533" s="118"/>
      <c r="AC533" s="118"/>
      <c r="AD533" s="118"/>
      <c r="AE533" s="118"/>
      <c r="AF533" s="118"/>
      <c r="AG533" s="118"/>
      <c r="AH533" s="118"/>
      <c r="AI533" s="118"/>
    </row>
    <row r="534" ht="18.75" customHeight="1">
      <c r="A534" s="139"/>
      <c r="B534" s="420"/>
      <c r="C534" s="150" t="s">
        <v>707</v>
      </c>
      <c r="D534" s="263" t="s">
        <v>146</v>
      </c>
      <c r="E534" s="264" t="s">
        <v>43</v>
      </c>
      <c r="F534" s="488" t="s">
        <v>95</v>
      </c>
      <c r="G534" s="489">
        <f t="shared" si="57"/>
        <v>730</v>
      </c>
      <c r="H534" s="267">
        <v>876.0</v>
      </c>
      <c r="I534" s="268">
        <f t="shared" si="58"/>
        <v>832.2</v>
      </c>
      <c r="J534" s="147">
        <f t="shared" si="59"/>
        <v>730</v>
      </c>
      <c r="K534" s="118"/>
      <c r="L534" s="118"/>
      <c r="M534" s="118"/>
      <c r="N534" s="118"/>
      <c r="O534" s="118"/>
      <c r="P534" s="118"/>
      <c r="Q534" s="118"/>
      <c r="R534" s="118"/>
      <c r="S534" s="118"/>
      <c r="T534" s="118"/>
      <c r="U534" s="118"/>
      <c r="V534" s="118"/>
      <c r="W534" s="118"/>
      <c r="X534" s="118"/>
      <c r="Y534" s="118"/>
      <c r="Z534" s="118"/>
      <c r="AA534" s="118"/>
      <c r="AB534" s="118"/>
      <c r="AC534" s="118"/>
      <c r="AD534" s="118"/>
      <c r="AE534" s="118"/>
      <c r="AF534" s="118"/>
      <c r="AG534" s="118"/>
      <c r="AH534" s="118"/>
      <c r="AI534" s="118"/>
    </row>
    <row r="535" ht="18.75" customHeight="1">
      <c r="A535" s="139"/>
      <c r="B535" s="416" t="s">
        <v>708</v>
      </c>
      <c r="C535" s="323" t="s">
        <v>709</v>
      </c>
      <c r="D535" s="189" t="s">
        <v>109</v>
      </c>
      <c r="E535" s="190" t="s">
        <v>43</v>
      </c>
      <c r="F535" s="346" t="s">
        <v>91</v>
      </c>
      <c r="G535" s="329">
        <f t="shared" si="57"/>
        <v>630</v>
      </c>
      <c r="H535" s="418">
        <v>756.0</v>
      </c>
      <c r="I535" s="419">
        <f t="shared" si="58"/>
        <v>718.2</v>
      </c>
      <c r="J535" s="147">
        <f t="shared" si="59"/>
        <v>630</v>
      </c>
      <c r="K535" s="118"/>
      <c r="L535" s="118"/>
      <c r="M535" s="118"/>
      <c r="N535" s="118"/>
      <c r="O535" s="118"/>
      <c r="P535" s="118"/>
      <c r="Q535" s="118"/>
      <c r="R535" s="118"/>
      <c r="S535" s="118"/>
      <c r="T535" s="118"/>
      <c r="U535" s="118"/>
      <c r="V535" s="118"/>
      <c r="W535" s="118"/>
      <c r="X535" s="118"/>
      <c r="Y535" s="118"/>
      <c r="Z535" s="118"/>
      <c r="AA535" s="118"/>
      <c r="AB535" s="118"/>
      <c r="AC535" s="118"/>
      <c r="AD535" s="118"/>
      <c r="AE535" s="118"/>
      <c r="AF535" s="118"/>
      <c r="AG535" s="118"/>
      <c r="AH535" s="118"/>
      <c r="AI535" s="118"/>
    </row>
    <row r="536" ht="18.75" customHeight="1">
      <c r="A536" s="139"/>
      <c r="B536" s="420"/>
      <c r="C536" s="150" t="s">
        <v>710</v>
      </c>
      <c r="D536" s="263" t="s">
        <v>146</v>
      </c>
      <c r="E536" s="264" t="s">
        <v>43</v>
      </c>
      <c r="F536" s="488" t="s">
        <v>95</v>
      </c>
      <c r="G536" s="489">
        <f t="shared" si="57"/>
        <v>730</v>
      </c>
      <c r="H536" s="267">
        <v>876.0</v>
      </c>
      <c r="I536" s="268">
        <f t="shared" si="58"/>
        <v>832.2</v>
      </c>
      <c r="J536" s="147">
        <f t="shared" si="59"/>
        <v>730</v>
      </c>
      <c r="K536" s="118"/>
      <c r="L536" s="118"/>
      <c r="M536" s="118"/>
      <c r="N536" s="118"/>
      <c r="O536" s="118"/>
      <c r="P536" s="118"/>
      <c r="Q536" s="118"/>
      <c r="R536" s="118"/>
      <c r="S536" s="118"/>
      <c r="T536" s="118"/>
      <c r="U536" s="118"/>
      <c r="V536" s="118"/>
      <c r="W536" s="118"/>
      <c r="X536" s="118"/>
      <c r="Y536" s="118"/>
      <c r="Z536" s="118"/>
      <c r="AA536" s="118"/>
      <c r="AB536" s="118"/>
      <c r="AC536" s="118"/>
      <c r="AD536" s="118"/>
      <c r="AE536" s="118"/>
      <c r="AF536" s="118"/>
      <c r="AG536" s="118"/>
      <c r="AH536" s="118"/>
      <c r="AI536" s="118"/>
    </row>
    <row r="537" ht="18.75" customHeight="1">
      <c r="A537" s="139"/>
      <c r="B537" s="416" t="s">
        <v>711</v>
      </c>
      <c r="C537" s="323" t="s">
        <v>712</v>
      </c>
      <c r="D537" s="189" t="s">
        <v>109</v>
      </c>
      <c r="E537" s="190" t="s">
        <v>43</v>
      </c>
      <c r="F537" s="346" t="s">
        <v>91</v>
      </c>
      <c r="G537" s="329">
        <f t="shared" si="57"/>
        <v>780</v>
      </c>
      <c r="H537" s="418">
        <v>936.0</v>
      </c>
      <c r="I537" s="419">
        <f t="shared" si="58"/>
        <v>889.2</v>
      </c>
      <c r="J537" s="147">
        <f t="shared" si="59"/>
        <v>780</v>
      </c>
      <c r="K537" s="118"/>
      <c r="L537" s="118"/>
      <c r="M537" s="118"/>
      <c r="N537" s="118"/>
      <c r="O537" s="118"/>
      <c r="P537" s="118"/>
      <c r="Q537" s="118"/>
      <c r="R537" s="118"/>
      <c r="S537" s="118"/>
      <c r="T537" s="118"/>
      <c r="U537" s="118"/>
      <c r="V537" s="118"/>
      <c r="W537" s="118"/>
      <c r="X537" s="118"/>
      <c r="Y537" s="118"/>
      <c r="Z537" s="118"/>
      <c r="AA537" s="118"/>
      <c r="AB537" s="118"/>
      <c r="AC537" s="118"/>
      <c r="AD537" s="118"/>
      <c r="AE537" s="118"/>
      <c r="AF537" s="118"/>
      <c r="AG537" s="118"/>
      <c r="AH537" s="118"/>
      <c r="AI537" s="118"/>
    </row>
    <row r="538" ht="18.75" customHeight="1">
      <c r="A538" s="139"/>
      <c r="B538" s="420"/>
      <c r="C538" s="150" t="s">
        <v>713</v>
      </c>
      <c r="D538" s="263" t="s">
        <v>146</v>
      </c>
      <c r="E538" s="264" t="s">
        <v>43</v>
      </c>
      <c r="F538" s="488" t="s">
        <v>95</v>
      </c>
      <c r="G538" s="489">
        <f t="shared" si="57"/>
        <v>880</v>
      </c>
      <c r="H538" s="267">
        <v>1056.0</v>
      </c>
      <c r="I538" s="268">
        <f t="shared" si="58"/>
        <v>1003.2</v>
      </c>
      <c r="J538" s="147">
        <f t="shared" si="59"/>
        <v>880</v>
      </c>
      <c r="K538" s="118"/>
      <c r="L538" s="118"/>
      <c r="M538" s="118"/>
      <c r="N538" s="118"/>
      <c r="O538" s="118"/>
      <c r="P538" s="118"/>
      <c r="Q538" s="118"/>
      <c r="R538" s="118"/>
      <c r="S538" s="118"/>
      <c r="T538" s="118"/>
      <c r="U538" s="118"/>
      <c r="V538" s="118"/>
      <c r="W538" s="118"/>
      <c r="X538" s="118"/>
      <c r="Y538" s="118"/>
      <c r="Z538" s="118"/>
      <c r="AA538" s="118"/>
      <c r="AB538" s="118"/>
      <c r="AC538" s="118"/>
      <c r="AD538" s="118"/>
      <c r="AE538" s="118"/>
      <c r="AF538" s="118"/>
      <c r="AG538" s="118"/>
      <c r="AH538" s="118"/>
      <c r="AI538" s="118"/>
    </row>
    <row r="539" ht="18.75" customHeight="1">
      <c r="A539" s="139"/>
      <c r="B539" s="416" t="s">
        <v>714</v>
      </c>
      <c r="C539" s="323" t="s">
        <v>715</v>
      </c>
      <c r="D539" s="189" t="s">
        <v>109</v>
      </c>
      <c r="E539" s="190" t="s">
        <v>43</v>
      </c>
      <c r="F539" s="346" t="s">
        <v>91</v>
      </c>
      <c r="G539" s="329">
        <f t="shared" si="57"/>
        <v>780</v>
      </c>
      <c r="H539" s="418">
        <v>936.0</v>
      </c>
      <c r="I539" s="419">
        <f t="shared" si="58"/>
        <v>889.2</v>
      </c>
      <c r="J539" s="147">
        <f t="shared" si="59"/>
        <v>780</v>
      </c>
      <c r="K539" s="118"/>
      <c r="L539" s="118"/>
      <c r="M539" s="118"/>
      <c r="N539" s="118"/>
      <c r="O539" s="118"/>
      <c r="P539" s="118"/>
      <c r="Q539" s="118"/>
      <c r="R539" s="118"/>
      <c r="S539" s="118"/>
      <c r="T539" s="118"/>
      <c r="U539" s="118"/>
      <c r="V539" s="118"/>
      <c r="W539" s="118"/>
      <c r="X539" s="118"/>
      <c r="Y539" s="118"/>
      <c r="Z539" s="118"/>
      <c r="AA539" s="118"/>
      <c r="AB539" s="118"/>
      <c r="AC539" s="118"/>
      <c r="AD539" s="118"/>
      <c r="AE539" s="118"/>
      <c r="AF539" s="118"/>
      <c r="AG539" s="118"/>
      <c r="AH539" s="118"/>
      <c r="AI539" s="118"/>
    </row>
    <row r="540" ht="18.75" customHeight="1">
      <c r="A540" s="139"/>
      <c r="B540" s="420"/>
      <c r="C540" s="150" t="s">
        <v>716</v>
      </c>
      <c r="D540" s="263" t="s">
        <v>146</v>
      </c>
      <c r="E540" s="264" t="s">
        <v>43</v>
      </c>
      <c r="F540" s="488" t="s">
        <v>95</v>
      </c>
      <c r="G540" s="489">
        <f t="shared" si="57"/>
        <v>880</v>
      </c>
      <c r="H540" s="267">
        <v>1056.0</v>
      </c>
      <c r="I540" s="268">
        <f t="shared" si="58"/>
        <v>1003.2</v>
      </c>
      <c r="J540" s="147">
        <f t="shared" si="59"/>
        <v>880</v>
      </c>
      <c r="K540" s="118"/>
      <c r="L540" s="118"/>
      <c r="M540" s="118"/>
      <c r="N540" s="118"/>
      <c r="O540" s="118"/>
      <c r="P540" s="118"/>
      <c r="Q540" s="118"/>
      <c r="R540" s="118"/>
      <c r="S540" s="118"/>
      <c r="T540" s="118"/>
      <c r="U540" s="118"/>
      <c r="V540" s="118"/>
      <c r="W540" s="118"/>
      <c r="X540" s="118"/>
      <c r="Y540" s="118"/>
      <c r="Z540" s="118"/>
      <c r="AA540" s="118"/>
      <c r="AB540" s="118"/>
      <c r="AC540" s="118"/>
      <c r="AD540" s="118"/>
      <c r="AE540" s="118"/>
      <c r="AF540" s="118"/>
      <c r="AG540" s="118"/>
      <c r="AH540" s="118"/>
      <c r="AI540" s="118"/>
    </row>
    <row r="541" ht="18.75" customHeight="1">
      <c r="A541" s="139"/>
      <c r="B541" s="435" t="s">
        <v>717</v>
      </c>
      <c r="C541" s="341" t="s">
        <v>718</v>
      </c>
      <c r="D541" s="437" t="s">
        <v>109</v>
      </c>
      <c r="E541" s="438" t="s">
        <v>43</v>
      </c>
      <c r="F541" s="439" t="s">
        <v>91</v>
      </c>
      <c r="G541" s="430">
        <f t="shared" si="57"/>
        <v>1245</v>
      </c>
      <c r="H541" s="440">
        <v>1494.0</v>
      </c>
      <c r="I541" s="441">
        <f t="shared" si="58"/>
        <v>1419.3</v>
      </c>
      <c r="J541" s="433">
        <f t="shared" si="59"/>
        <v>1245</v>
      </c>
      <c r="K541" s="118"/>
      <c r="L541" s="118"/>
      <c r="M541" s="118"/>
      <c r="N541" s="118"/>
      <c r="O541" s="118"/>
      <c r="P541" s="118"/>
      <c r="Q541" s="118"/>
      <c r="R541" s="118"/>
      <c r="S541" s="118"/>
      <c r="T541" s="118"/>
      <c r="U541" s="118"/>
      <c r="V541" s="118"/>
      <c r="W541" s="118"/>
      <c r="X541" s="118"/>
      <c r="Y541" s="118"/>
      <c r="Z541" s="118"/>
      <c r="AA541" s="118"/>
      <c r="AB541" s="118"/>
      <c r="AC541" s="118"/>
      <c r="AD541" s="118"/>
      <c r="AE541" s="118"/>
      <c r="AF541" s="118"/>
      <c r="AG541" s="118"/>
      <c r="AH541" s="118"/>
      <c r="AI541" s="118"/>
    </row>
    <row r="542" ht="18.75" customHeight="1">
      <c r="A542" s="148"/>
      <c r="B542" s="420"/>
      <c r="C542" s="150" t="s">
        <v>716</v>
      </c>
      <c r="D542" s="420"/>
      <c r="E542" s="420"/>
      <c r="F542" s="420"/>
      <c r="G542" s="420"/>
      <c r="H542" s="420"/>
      <c r="I542" s="420"/>
      <c r="J542" s="434"/>
      <c r="K542" s="118"/>
      <c r="L542" s="118"/>
      <c r="M542" s="118"/>
      <c r="N542" s="118"/>
      <c r="O542" s="118"/>
      <c r="P542" s="118"/>
      <c r="Q542" s="118"/>
      <c r="R542" s="118"/>
      <c r="S542" s="118"/>
      <c r="T542" s="118"/>
      <c r="U542" s="118"/>
      <c r="V542" s="118"/>
      <c r="W542" s="118"/>
      <c r="X542" s="118"/>
      <c r="Y542" s="118"/>
      <c r="Z542" s="118"/>
      <c r="AA542" s="118"/>
      <c r="AB542" s="118"/>
      <c r="AC542" s="118"/>
      <c r="AD542" s="118"/>
      <c r="AE542" s="118"/>
      <c r="AF542" s="118"/>
      <c r="AG542" s="118"/>
      <c r="AH542" s="118"/>
      <c r="AI542" s="118"/>
    </row>
    <row r="543" ht="3.0" customHeight="1">
      <c r="A543" s="412"/>
      <c r="B543" s="117"/>
      <c r="C543" s="117"/>
      <c r="D543" s="117"/>
      <c r="E543" s="117"/>
      <c r="F543" s="117"/>
      <c r="G543" s="117"/>
      <c r="H543" s="117"/>
      <c r="I543" s="117"/>
      <c r="J543" s="398"/>
      <c r="K543" s="118"/>
      <c r="L543" s="118"/>
      <c r="M543" s="118"/>
      <c r="N543" s="118"/>
      <c r="O543" s="118"/>
      <c r="P543" s="118"/>
      <c r="Q543" s="118"/>
      <c r="R543" s="118"/>
      <c r="S543" s="118"/>
      <c r="T543" s="118"/>
      <c r="U543" s="118"/>
      <c r="V543" s="118"/>
      <c r="W543" s="118"/>
      <c r="X543" s="118"/>
      <c r="Y543" s="118"/>
      <c r="Z543" s="118"/>
      <c r="AA543" s="118"/>
      <c r="AB543" s="118"/>
      <c r="AC543" s="118"/>
      <c r="AD543" s="118"/>
      <c r="AE543" s="118"/>
      <c r="AF543" s="118"/>
      <c r="AG543" s="118"/>
      <c r="AH543" s="118"/>
      <c r="AI543" s="118"/>
    </row>
    <row r="544" ht="22.5" customHeight="1">
      <c r="A544" s="413" t="s">
        <v>719</v>
      </c>
      <c r="J544" s="398"/>
      <c r="K544" s="118"/>
      <c r="L544" s="97"/>
      <c r="M544" s="98"/>
      <c r="N544" s="98"/>
      <c r="O544" s="98"/>
      <c r="P544" s="98"/>
      <c r="Q544" s="98"/>
      <c r="R544" s="98"/>
      <c r="S544" s="98"/>
      <c r="T544" s="98"/>
      <c r="U544" s="98"/>
      <c r="V544" s="98"/>
      <c r="W544" s="98"/>
      <c r="X544" s="98"/>
      <c r="Y544" s="98"/>
      <c r="Z544" s="98"/>
      <c r="AA544" s="98"/>
      <c r="AB544" s="98"/>
      <c r="AC544" s="98"/>
      <c r="AD544" s="98"/>
      <c r="AE544" s="98"/>
      <c r="AF544" s="98"/>
      <c r="AG544" s="98"/>
      <c r="AH544" s="98"/>
      <c r="AI544" s="98"/>
    </row>
    <row r="545" ht="16.5" customHeight="1">
      <c r="A545" s="414" t="s">
        <v>720</v>
      </c>
      <c r="B545" s="240"/>
      <c r="C545" s="240"/>
      <c r="D545" s="240"/>
      <c r="E545" s="240"/>
      <c r="F545" s="240"/>
      <c r="G545" s="240"/>
      <c r="H545" s="240"/>
      <c r="I545" s="240"/>
      <c r="J545" s="398"/>
      <c r="K545" s="118"/>
      <c r="L545" s="97"/>
      <c r="M545" s="98"/>
      <c r="N545" s="98"/>
      <c r="O545" s="98"/>
      <c r="P545" s="98"/>
      <c r="Q545" s="98"/>
      <c r="R545" s="98"/>
      <c r="S545" s="98"/>
      <c r="T545" s="98"/>
      <c r="U545" s="98"/>
      <c r="V545" s="98"/>
      <c r="W545" s="98"/>
      <c r="X545" s="98"/>
      <c r="Y545" s="98"/>
      <c r="Z545" s="98"/>
      <c r="AA545" s="98"/>
      <c r="AB545" s="98"/>
      <c r="AC545" s="98"/>
      <c r="AD545" s="98"/>
      <c r="AE545" s="98"/>
      <c r="AF545" s="98"/>
      <c r="AG545" s="98"/>
      <c r="AH545" s="98"/>
      <c r="AI545" s="98"/>
    </row>
    <row r="546" ht="30.0" customHeight="1">
      <c r="A546" s="490"/>
      <c r="B546" s="416" t="s">
        <v>721</v>
      </c>
      <c r="C546" s="323" t="s">
        <v>722</v>
      </c>
      <c r="D546" s="442" t="s">
        <v>94</v>
      </c>
      <c r="E546" s="443" t="s">
        <v>43</v>
      </c>
      <c r="F546" s="469" t="s">
        <v>95</v>
      </c>
      <c r="G546" s="491">
        <f>H546/1.2</f>
        <v>4560</v>
      </c>
      <c r="H546" s="492">
        <v>5472.0</v>
      </c>
      <c r="I546" s="448">
        <f>H546*(1-$I$5)</f>
        <v>5198.4</v>
      </c>
      <c r="J546" s="433">
        <f>H546/1.2</f>
        <v>4560</v>
      </c>
      <c r="K546" s="118"/>
      <c r="L546" s="97"/>
      <c r="M546" s="98"/>
      <c r="N546" s="98"/>
      <c r="O546" s="98"/>
      <c r="P546" s="98"/>
      <c r="Q546" s="98"/>
      <c r="R546" s="98"/>
      <c r="S546" s="98"/>
      <c r="T546" s="98"/>
      <c r="U546" s="98"/>
      <c r="V546" s="98"/>
      <c r="W546" s="98"/>
      <c r="X546" s="98"/>
      <c r="Y546" s="98"/>
      <c r="Z546" s="98"/>
      <c r="AA546" s="98"/>
      <c r="AB546" s="98"/>
      <c r="AC546" s="98"/>
      <c r="AD546" s="98"/>
      <c r="AE546" s="98"/>
      <c r="AF546" s="98"/>
      <c r="AG546" s="98"/>
      <c r="AH546" s="98"/>
      <c r="AI546" s="98"/>
    </row>
    <row r="547" ht="21.75" customHeight="1">
      <c r="A547" s="139"/>
      <c r="B547" s="420"/>
      <c r="C547" s="493" t="s">
        <v>723</v>
      </c>
      <c r="D547" s="420"/>
      <c r="E547" s="420"/>
      <c r="F547" s="420"/>
      <c r="G547" s="420"/>
      <c r="H547" s="420"/>
      <c r="I547" s="420"/>
      <c r="J547" s="434"/>
      <c r="K547" s="118"/>
      <c r="L547" s="97"/>
      <c r="M547" s="98"/>
      <c r="N547" s="98"/>
      <c r="O547" s="98"/>
      <c r="P547" s="98"/>
      <c r="Q547" s="98"/>
      <c r="R547" s="98"/>
      <c r="S547" s="98"/>
      <c r="T547" s="98"/>
      <c r="U547" s="98"/>
      <c r="V547" s="98"/>
      <c r="W547" s="98"/>
      <c r="X547" s="98"/>
      <c r="Y547" s="98"/>
      <c r="Z547" s="98"/>
      <c r="AA547" s="98"/>
      <c r="AB547" s="98"/>
      <c r="AC547" s="98"/>
      <c r="AD547" s="98"/>
      <c r="AE547" s="98"/>
      <c r="AF547" s="98"/>
      <c r="AG547" s="98"/>
      <c r="AH547" s="98"/>
      <c r="AI547" s="98"/>
    </row>
    <row r="548" ht="30.0" customHeight="1">
      <c r="A548" s="490"/>
      <c r="B548" s="416" t="s">
        <v>724</v>
      </c>
      <c r="C548" s="323" t="s">
        <v>725</v>
      </c>
      <c r="D548" s="442" t="s">
        <v>94</v>
      </c>
      <c r="E548" s="443" t="s">
        <v>43</v>
      </c>
      <c r="F548" s="469" t="s">
        <v>95</v>
      </c>
      <c r="G548" s="491">
        <f>H548/1.2</f>
        <v>5725</v>
      </c>
      <c r="H548" s="492">
        <v>6870.0</v>
      </c>
      <c r="I548" s="448">
        <f>H548*(1-$I$5)</f>
        <v>6526.5</v>
      </c>
      <c r="J548" s="433">
        <f>H548/1.2</f>
        <v>5725</v>
      </c>
      <c r="K548" s="118"/>
      <c r="L548" s="97"/>
      <c r="M548" s="98"/>
      <c r="N548" s="98"/>
      <c r="O548" s="98"/>
      <c r="P548" s="98"/>
      <c r="Q548" s="98"/>
      <c r="R548" s="98"/>
      <c r="S548" s="98"/>
      <c r="T548" s="98"/>
      <c r="U548" s="98"/>
      <c r="V548" s="98"/>
      <c r="W548" s="98"/>
      <c r="X548" s="98"/>
      <c r="Y548" s="98"/>
      <c r="Z548" s="98"/>
      <c r="AA548" s="98"/>
      <c r="AB548" s="98"/>
      <c r="AC548" s="98"/>
      <c r="AD548" s="98"/>
      <c r="AE548" s="98"/>
      <c r="AF548" s="98"/>
      <c r="AG548" s="98"/>
      <c r="AH548" s="98"/>
      <c r="AI548" s="98"/>
    </row>
    <row r="549" ht="15.0" customHeight="1">
      <c r="A549" s="139"/>
      <c r="B549" s="420"/>
      <c r="C549" s="493" t="s">
        <v>726</v>
      </c>
      <c r="D549" s="420"/>
      <c r="E549" s="420"/>
      <c r="F549" s="420"/>
      <c r="G549" s="420"/>
      <c r="H549" s="420"/>
      <c r="I549" s="420"/>
      <c r="J549" s="434"/>
      <c r="K549" s="118"/>
      <c r="L549" s="97"/>
      <c r="M549" s="98"/>
      <c r="N549" s="98"/>
      <c r="O549" s="98"/>
      <c r="P549" s="98"/>
      <c r="Q549" s="98"/>
      <c r="R549" s="98"/>
      <c r="S549" s="98"/>
      <c r="T549" s="98"/>
      <c r="U549" s="98"/>
      <c r="V549" s="98"/>
      <c r="W549" s="98"/>
      <c r="X549" s="98"/>
      <c r="Y549" s="98"/>
      <c r="Z549" s="98"/>
      <c r="AA549" s="98"/>
      <c r="AB549" s="98"/>
      <c r="AC549" s="98"/>
      <c r="AD549" s="98"/>
      <c r="AE549" s="98"/>
      <c r="AF549" s="98"/>
      <c r="AG549" s="98"/>
      <c r="AH549" s="98"/>
      <c r="AI549" s="98"/>
    </row>
    <row r="550" ht="30.0" customHeight="1">
      <c r="A550" s="139"/>
      <c r="B550" s="416" t="s">
        <v>727</v>
      </c>
      <c r="C550" s="323" t="s">
        <v>728</v>
      </c>
      <c r="D550" s="442" t="s">
        <v>94</v>
      </c>
      <c r="E550" s="443" t="s">
        <v>43</v>
      </c>
      <c r="F550" s="469" t="s">
        <v>95</v>
      </c>
      <c r="G550" s="491">
        <f>H550/1.2</f>
        <v>7735</v>
      </c>
      <c r="H550" s="492">
        <v>9282.0</v>
      </c>
      <c r="I550" s="448">
        <f>H550*(1-$I$5)</f>
        <v>8817.9</v>
      </c>
      <c r="J550" s="433">
        <f>H550/1.2</f>
        <v>7735</v>
      </c>
      <c r="K550" s="118"/>
      <c r="L550" s="97"/>
      <c r="M550" s="98"/>
      <c r="N550" s="98"/>
      <c r="O550" s="98"/>
      <c r="P550" s="98"/>
      <c r="Q550" s="98"/>
      <c r="R550" s="98"/>
      <c r="S550" s="98"/>
      <c r="T550" s="98"/>
      <c r="U550" s="98"/>
      <c r="V550" s="98"/>
      <c r="W550" s="98"/>
      <c r="X550" s="98"/>
      <c r="Y550" s="98"/>
      <c r="Z550" s="98"/>
      <c r="AA550" s="98"/>
      <c r="AB550" s="98"/>
      <c r="AC550" s="98"/>
      <c r="AD550" s="98"/>
      <c r="AE550" s="98"/>
      <c r="AF550" s="98"/>
      <c r="AG550" s="98"/>
      <c r="AH550" s="98"/>
      <c r="AI550" s="98"/>
    </row>
    <row r="551" ht="15.0" customHeight="1">
      <c r="A551" s="139"/>
      <c r="B551" s="420"/>
      <c r="C551" s="493" t="s">
        <v>729</v>
      </c>
      <c r="D551" s="420"/>
      <c r="E551" s="420"/>
      <c r="F551" s="420"/>
      <c r="G551" s="420"/>
      <c r="H551" s="420"/>
      <c r="I551" s="420"/>
      <c r="J551" s="434"/>
      <c r="K551" s="118"/>
      <c r="L551" s="97"/>
      <c r="M551" s="98"/>
      <c r="N551" s="98"/>
      <c r="O551" s="98"/>
      <c r="P551" s="98"/>
      <c r="Q551" s="98"/>
      <c r="R551" s="98"/>
      <c r="S551" s="98"/>
      <c r="T551" s="98"/>
      <c r="U551" s="98"/>
      <c r="V551" s="98"/>
      <c r="W551" s="98"/>
      <c r="X551" s="98"/>
      <c r="Y551" s="98"/>
      <c r="Z551" s="98"/>
      <c r="AA551" s="98"/>
      <c r="AB551" s="98"/>
      <c r="AC551" s="98"/>
      <c r="AD551" s="98"/>
      <c r="AE551" s="98"/>
      <c r="AF551" s="98"/>
      <c r="AG551" s="98"/>
      <c r="AH551" s="98"/>
      <c r="AI551" s="98"/>
    </row>
    <row r="552" ht="30.0" customHeight="1">
      <c r="A552" s="139"/>
      <c r="B552" s="416" t="s">
        <v>730</v>
      </c>
      <c r="C552" s="323" t="s">
        <v>731</v>
      </c>
      <c r="D552" s="442" t="s">
        <v>94</v>
      </c>
      <c r="E552" s="443" t="s">
        <v>43</v>
      </c>
      <c r="F552" s="469" t="s">
        <v>95</v>
      </c>
      <c r="G552" s="491">
        <f>H552/1.2</f>
        <v>8650</v>
      </c>
      <c r="H552" s="492">
        <v>10380.0</v>
      </c>
      <c r="I552" s="448">
        <f>H552*(1-$I$5)</f>
        <v>9861</v>
      </c>
      <c r="J552" s="433">
        <f>H552/1.2</f>
        <v>8650</v>
      </c>
      <c r="K552" s="118"/>
      <c r="L552" s="97"/>
      <c r="M552" s="98"/>
      <c r="N552" s="98"/>
      <c r="O552" s="98"/>
      <c r="P552" s="98"/>
      <c r="Q552" s="98"/>
      <c r="R552" s="98"/>
      <c r="S552" s="98"/>
      <c r="T552" s="98"/>
      <c r="U552" s="98"/>
      <c r="V552" s="98"/>
      <c r="W552" s="98"/>
      <c r="X552" s="98"/>
      <c r="Y552" s="98"/>
      <c r="Z552" s="98"/>
      <c r="AA552" s="98"/>
      <c r="AB552" s="98"/>
      <c r="AC552" s="98"/>
      <c r="AD552" s="98"/>
      <c r="AE552" s="98"/>
      <c r="AF552" s="98"/>
      <c r="AG552" s="98"/>
      <c r="AH552" s="98"/>
      <c r="AI552" s="98"/>
    </row>
    <row r="553" ht="15.0" customHeight="1">
      <c r="A553" s="139"/>
      <c r="B553" s="420"/>
      <c r="C553" s="493" t="s">
        <v>732</v>
      </c>
      <c r="D553" s="420"/>
      <c r="E553" s="420"/>
      <c r="F553" s="420"/>
      <c r="G553" s="420"/>
      <c r="H553" s="420"/>
      <c r="I553" s="420"/>
      <c r="J553" s="434"/>
      <c r="K553" s="118"/>
      <c r="L553" s="97"/>
      <c r="M553" s="98"/>
      <c r="N553" s="98"/>
      <c r="O553" s="98"/>
      <c r="P553" s="98"/>
      <c r="Q553" s="98"/>
      <c r="R553" s="98"/>
      <c r="S553" s="98"/>
      <c r="T553" s="98"/>
      <c r="U553" s="98"/>
      <c r="V553" s="98"/>
      <c r="W553" s="98"/>
      <c r="X553" s="98"/>
      <c r="Y553" s="98"/>
      <c r="Z553" s="98"/>
      <c r="AA553" s="98"/>
      <c r="AB553" s="98"/>
      <c r="AC553" s="98"/>
      <c r="AD553" s="98"/>
      <c r="AE553" s="98"/>
      <c r="AF553" s="98"/>
      <c r="AG553" s="98"/>
      <c r="AH553" s="98"/>
      <c r="AI553" s="98"/>
    </row>
    <row r="554" ht="30.0" customHeight="1">
      <c r="A554" s="139"/>
      <c r="B554" s="435" t="s">
        <v>733</v>
      </c>
      <c r="C554" s="341" t="s">
        <v>734</v>
      </c>
      <c r="D554" s="450" t="s">
        <v>94</v>
      </c>
      <c r="E554" s="451" t="s">
        <v>43</v>
      </c>
      <c r="F554" s="473" t="s">
        <v>95</v>
      </c>
      <c r="G554" s="491">
        <f>H554/1.2</f>
        <v>9965</v>
      </c>
      <c r="H554" s="494">
        <v>11958.0</v>
      </c>
      <c r="I554" s="454">
        <f>H554*(1-$I$5)</f>
        <v>11360.1</v>
      </c>
      <c r="J554" s="433">
        <f>H554/1.2</f>
        <v>9965</v>
      </c>
      <c r="K554" s="118"/>
      <c r="L554" s="97"/>
      <c r="M554" s="98"/>
      <c r="N554" s="98"/>
      <c r="O554" s="98"/>
      <c r="P554" s="98"/>
      <c r="Q554" s="98"/>
      <c r="R554" s="98"/>
      <c r="S554" s="98"/>
      <c r="T554" s="98"/>
      <c r="U554" s="98"/>
      <c r="V554" s="98"/>
      <c r="W554" s="98"/>
      <c r="X554" s="98"/>
      <c r="Y554" s="98"/>
      <c r="Z554" s="98"/>
      <c r="AA554" s="98"/>
      <c r="AB554" s="98"/>
      <c r="AC554" s="98"/>
      <c r="AD554" s="98"/>
      <c r="AE554" s="98"/>
      <c r="AF554" s="98"/>
      <c r="AG554" s="98"/>
      <c r="AH554" s="98"/>
      <c r="AI554" s="98"/>
    </row>
    <row r="555" ht="15.0" customHeight="1">
      <c r="A555" s="148"/>
      <c r="B555" s="420"/>
      <c r="C555" s="493" t="s">
        <v>735</v>
      </c>
      <c r="D555" s="420"/>
      <c r="E555" s="420"/>
      <c r="F555" s="420"/>
      <c r="G555" s="420"/>
      <c r="H555" s="420"/>
      <c r="I555" s="420"/>
      <c r="J555" s="434"/>
      <c r="K555" s="118"/>
      <c r="L555" s="97"/>
      <c r="M555" s="98"/>
      <c r="N555" s="98"/>
      <c r="O555" s="98"/>
      <c r="P555" s="98"/>
      <c r="Q555" s="98"/>
      <c r="R555" s="98"/>
      <c r="S555" s="98"/>
      <c r="T555" s="98"/>
      <c r="U555" s="98"/>
      <c r="V555" s="98"/>
      <c r="W555" s="98"/>
      <c r="X555" s="98"/>
      <c r="Y555" s="98"/>
      <c r="Z555" s="98"/>
      <c r="AA555" s="98"/>
      <c r="AB555" s="98"/>
      <c r="AC555" s="98"/>
      <c r="AD555" s="98"/>
      <c r="AE555" s="98"/>
      <c r="AF555" s="98"/>
      <c r="AG555" s="98"/>
      <c r="AH555" s="98"/>
      <c r="AI555" s="98"/>
    </row>
    <row r="556" ht="3.0" customHeight="1">
      <c r="A556" s="495"/>
      <c r="B556" s="56"/>
      <c r="C556" s="56"/>
      <c r="D556" s="56"/>
      <c r="E556" s="56"/>
      <c r="F556" s="56"/>
      <c r="G556" s="56"/>
      <c r="H556" s="56"/>
      <c r="I556" s="56"/>
      <c r="J556" s="455"/>
      <c r="K556" s="118"/>
      <c r="L556" s="97"/>
      <c r="M556" s="98"/>
      <c r="N556" s="98"/>
      <c r="O556" s="98"/>
      <c r="P556" s="98"/>
      <c r="Q556" s="98"/>
      <c r="R556" s="98"/>
      <c r="S556" s="98"/>
      <c r="T556" s="98"/>
      <c r="U556" s="98"/>
      <c r="V556" s="98"/>
      <c r="W556" s="98"/>
      <c r="X556" s="98"/>
      <c r="Y556" s="98"/>
      <c r="Z556" s="98"/>
      <c r="AA556" s="98"/>
      <c r="AB556" s="98"/>
      <c r="AC556" s="98"/>
      <c r="AD556" s="98"/>
      <c r="AE556" s="98"/>
      <c r="AF556" s="98"/>
      <c r="AG556" s="98"/>
      <c r="AH556" s="98"/>
      <c r="AI556" s="98"/>
    </row>
    <row r="557" ht="3.0" hidden="1" customHeight="1">
      <c r="A557" s="495"/>
      <c r="B557" s="56"/>
      <c r="C557" s="56"/>
      <c r="D557" s="56"/>
      <c r="E557" s="56"/>
      <c r="F557" s="56"/>
      <c r="G557" s="56"/>
      <c r="H557" s="56"/>
      <c r="I557" s="56"/>
      <c r="J557" s="496"/>
      <c r="K557" s="118"/>
      <c r="L557" s="118"/>
      <c r="M557" s="118"/>
      <c r="N557" s="118"/>
      <c r="O557" s="118"/>
      <c r="P557" s="118"/>
      <c r="Q557" s="118"/>
      <c r="R557" s="118"/>
      <c r="S557" s="118"/>
      <c r="T557" s="118"/>
      <c r="U557" s="118"/>
      <c r="V557" s="118"/>
      <c r="W557" s="118"/>
      <c r="X557" s="118"/>
      <c r="Y557" s="118"/>
      <c r="Z557" s="118"/>
      <c r="AA557" s="118"/>
      <c r="AB557" s="118"/>
      <c r="AC557" s="118"/>
      <c r="AD557" s="118"/>
      <c r="AE557" s="118"/>
      <c r="AF557" s="118"/>
      <c r="AG557" s="118"/>
      <c r="AH557" s="118"/>
      <c r="AI557" s="118"/>
    </row>
    <row r="558" ht="21.0" customHeight="1">
      <c r="A558" s="497" t="s">
        <v>736</v>
      </c>
      <c r="B558" s="240"/>
      <c r="C558" s="240"/>
      <c r="D558" s="240"/>
      <c r="E558" s="240"/>
      <c r="F558" s="240"/>
      <c r="G558" s="240"/>
      <c r="H558" s="240"/>
      <c r="I558" s="240"/>
      <c r="J558" s="455"/>
      <c r="K558" s="118"/>
      <c r="L558" s="118"/>
      <c r="M558" s="118"/>
      <c r="N558" s="118"/>
      <c r="O558" s="118"/>
      <c r="P558" s="118"/>
      <c r="Q558" s="118"/>
      <c r="R558" s="118"/>
      <c r="S558" s="118"/>
      <c r="T558" s="118"/>
      <c r="U558" s="118"/>
      <c r="V558" s="118"/>
      <c r="W558" s="118"/>
      <c r="X558" s="118"/>
      <c r="Y558" s="118"/>
      <c r="Z558" s="118"/>
      <c r="AA558" s="118"/>
      <c r="AB558" s="118"/>
      <c r="AC558" s="118"/>
      <c r="AD558" s="118"/>
      <c r="AE558" s="118"/>
      <c r="AF558" s="118"/>
      <c r="AG558" s="118"/>
      <c r="AH558" s="118"/>
      <c r="AI558" s="118"/>
    </row>
    <row r="559" ht="16.5" customHeight="1">
      <c r="A559" s="139"/>
      <c r="B559" s="416" t="s">
        <v>737</v>
      </c>
      <c r="C559" s="498" t="s">
        <v>738</v>
      </c>
      <c r="D559" s="427" t="s">
        <v>102</v>
      </c>
      <c r="E559" s="428" t="s">
        <v>43</v>
      </c>
      <c r="F559" s="429" t="s">
        <v>91</v>
      </c>
      <c r="G559" s="430">
        <f>H559/1.2</f>
        <v>48.5</v>
      </c>
      <c r="H559" s="431">
        <v>58.2</v>
      </c>
      <c r="I559" s="432">
        <f>H559*(1-$I$5)</f>
        <v>55.29</v>
      </c>
      <c r="J559" s="433">
        <f>H559/1.2</f>
        <v>48.5</v>
      </c>
      <c r="K559" s="118"/>
      <c r="L559" s="118"/>
      <c r="M559" s="118"/>
      <c r="N559" s="118"/>
      <c r="O559" s="118"/>
      <c r="P559" s="118"/>
      <c r="Q559" s="118"/>
      <c r="R559" s="118"/>
      <c r="S559" s="118"/>
      <c r="T559" s="118"/>
      <c r="U559" s="118"/>
      <c r="V559" s="118"/>
      <c r="W559" s="118"/>
      <c r="X559" s="118"/>
      <c r="Y559" s="118"/>
      <c r="Z559" s="118"/>
      <c r="AA559" s="118"/>
      <c r="AB559" s="118"/>
      <c r="AC559" s="118"/>
      <c r="AD559" s="118"/>
      <c r="AE559" s="118"/>
      <c r="AF559" s="118"/>
      <c r="AG559" s="118"/>
      <c r="AH559" s="118"/>
      <c r="AI559" s="118"/>
    </row>
    <row r="560" ht="16.5" customHeight="1">
      <c r="A560" s="139"/>
      <c r="B560" s="420"/>
      <c r="C560" s="499" t="s">
        <v>739</v>
      </c>
      <c r="D560" s="420"/>
      <c r="E560" s="420"/>
      <c r="F560" s="420"/>
      <c r="G560" s="420"/>
      <c r="H560" s="420"/>
      <c r="I560" s="420"/>
      <c r="J560" s="434"/>
      <c r="K560" s="118"/>
      <c r="L560" s="118"/>
      <c r="M560" s="118"/>
      <c r="N560" s="118"/>
      <c r="O560" s="118"/>
      <c r="P560" s="118"/>
      <c r="Q560" s="118"/>
      <c r="R560" s="118"/>
      <c r="S560" s="118"/>
      <c r="T560" s="118"/>
      <c r="U560" s="118"/>
      <c r="V560" s="118"/>
      <c r="W560" s="118"/>
      <c r="X560" s="118"/>
      <c r="Y560" s="118"/>
      <c r="Z560" s="118"/>
      <c r="AA560" s="118"/>
      <c r="AB560" s="118"/>
      <c r="AC560" s="118"/>
      <c r="AD560" s="118"/>
      <c r="AE560" s="118"/>
      <c r="AF560" s="118"/>
      <c r="AG560" s="118"/>
      <c r="AH560" s="118"/>
      <c r="AI560" s="118"/>
    </row>
    <row r="561" ht="16.5" customHeight="1">
      <c r="A561" s="139"/>
      <c r="B561" s="435" t="s">
        <v>740</v>
      </c>
      <c r="C561" s="500" t="s">
        <v>741</v>
      </c>
      <c r="D561" s="437" t="s">
        <v>102</v>
      </c>
      <c r="E561" s="438" t="s">
        <v>43</v>
      </c>
      <c r="F561" s="452" t="s">
        <v>95</v>
      </c>
      <c r="G561" s="430">
        <f>H561/1.2</f>
        <v>65</v>
      </c>
      <c r="H561" s="440">
        <v>78.0</v>
      </c>
      <c r="I561" s="441">
        <f>H561*(1-$I$5)</f>
        <v>74.1</v>
      </c>
      <c r="J561" s="433">
        <f>H561/1.2</f>
        <v>65</v>
      </c>
      <c r="K561" s="118"/>
      <c r="L561" s="118"/>
      <c r="M561" s="118"/>
      <c r="N561" s="118"/>
      <c r="O561" s="118"/>
      <c r="P561" s="118"/>
      <c r="Q561" s="118"/>
      <c r="R561" s="118"/>
      <c r="S561" s="118"/>
      <c r="T561" s="118"/>
      <c r="U561" s="118"/>
      <c r="V561" s="118"/>
      <c r="W561" s="118"/>
      <c r="X561" s="118"/>
      <c r="Y561" s="118"/>
      <c r="Z561" s="118"/>
      <c r="AA561" s="118"/>
      <c r="AB561" s="118"/>
      <c r="AC561" s="118"/>
      <c r="AD561" s="118"/>
      <c r="AE561" s="118"/>
      <c r="AF561" s="118"/>
      <c r="AG561" s="118"/>
      <c r="AH561" s="118"/>
      <c r="AI561" s="118"/>
    </row>
    <row r="562" ht="16.5" customHeight="1">
      <c r="A562" s="139"/>
      <c r="B562" s="420"/>
      <c r="C562" s="499" t="s">
        <v>742</v>
      </c>
      <c r="D562" s="420"/>
      <c r="E562" s="420"/>
      <c r="F562" s="420"/>
      <c r="G562" s="420"/>
      <c r="H562" s="420"/>
      <c r="I562" s="420"/>
      <c r="J562" s="434"/>
      <c r="K562" s="118"/>
      <c r="L562" s="118"/>
      <c r="M562" s="118"/>
      <c r="N562" s="118"/>
      <c r="O562" s="118"/>
      <c r="P562" s="118"/>
      <c r="Q562" s="118"/>
      <c r="R562" s="118"/>
      <c r="S562" s="118"/>
      <c r="T562" s="118"/>
      <c r="U562" s="118"/>
      <c r="V562" s="118"/>
      <c r="W562" s="118"/>
      <c r="X562" s="118"/>
      <c r="Y562" s="118"/>
      <c r="Z562" s="118"/>
      <c r="AA562" s="118"/>
      <c r="AB562" s="118"/>
      <c r="AC562" s="118"/>
      <c r="AD562" s="118"/>
      <c r="AE562" s="118"/>
      <c r="AF562" s="118"/>
      <c r="AG562" s="118"/>
      <c r="AH562" s="118"/>
      <c r="AI562" s="118"/>
    </row>
    <row r="563" ht="16.5" customHeight="1">
      <c r="A563" s="139"/>
      <c r="B563" s="435" t="s">
        <v>743</v>
      </c>
      <c r="C563" s="500" t="s">
        <v>744</v>
      </c>
      <c r="D563" s="437" t="s">
        <v>102</v>
      </c>
      <c r="E563" s="438" t="s">
        <v>43</v>
      </c>
      <c r="F563" s="452" t="s">
        <v>95</v>
      </c>
      <c r="G563" s="430">
        <f>H563/1.2</f>
        <v>70</v>
      </c>
      <c r="H563" s="440">
        <v>84.0</v>
      </c>
      <c r="I563" s="441">
        <f>H563*(1-$I$5)</f>
        <v>79.8</v>
      </c>
      <c r="J563" s="433">
        <f>H563/1.2</f>
        <v>70</v>
      </c>
      <c r="K563" s="118"/>
      <c r="L563" s="118"/>
      <c r="M563" s="118"/>
      <c r="N563" s="118"/>
      <c r="O563" s="118"/>
      <c r="P563" s="118"/>
      <c r="Q563" s="118"/>
      <c r="R563" s="118"/>
      <c r="S563" s="118"/>
      <c r="T563" s="118"/>
      <c r="U563" s="118"/>
      <c r="V563" s="118"/>
      <c r="W563" s="118"/>
      <c r="X563" s="118"/>
      <c r="Y563" s="118"/>
      <c r="Z563" s="118"/>
      <c r="AA563" s="118"/>
      <c r="AB563" s="118"/>
      <c r="AC563" s="118"/>
      <c r="AD563" s="118"/>
      <c r="AE563" s="118"/>
      <c r="AF563" s="118"/>
      <c r="AG563" s="118"/>
      <c r="AH563" s="118"/>
      <c r="AI563" s="118"/>
    </row>
    <row r="564" ht="16.5" customHeight="1">
      <c r="A564" s="148"/>
      <c r="B564" s="420"/>
      <c r="C564" s="499" t="s">
        <v>745</v>
      </c>
      <c r="D564" s="420"/>
      <c r="E564" s="420"/>
      <c r="F564" s="420"/>
      <c r="G564" s="420"/>
      <c r="H564" s="420"/>
      <c r="I564" s="420"/>
      <c r="J564" s="434"/>
      <c r="K564" s="118"/>
      <c r="L564" s="118"/>
      <c r="M564" s="118"/>
      <c r="N564" s="118"/>
      <c r="O564" s="118"/>
      <c r="P564" s="118"/>
      <c r="Q564" s="118"/>
      <c r="R564" s="118"/>
      <c r="S564" s="118"/>
      <c r="T564" s="118"/>
      <c r="U564" s="118"/>
      <c r="V564" s="118"/>
      <c r="W564" s="118"/>
      <c r="X564" s="118"/>
      <c r="Y564" s="118"/>
      <c r="Z564" s="118"/>
      <c r="AA564" s="118"/>
      <c r="AB564" s="118"/>
      <c r="AC564" s="118"/>
      <c r="AD564" s="118"/>
      <c r="AE564" s="118"/>
      <c r="AF564" s="118"/>
      <c r="AG564" s="118"/>
      <c r="AH564" s="118"/>
      <c r="AI564" s="118"/>
    </row>
    <row r="565" ht="27.75" customHeight="1">
      <c r="A565" s="139"/>
      <c r="B565" s="435" t="s">
        <v>746</v>
      </c>
      <c r="C565" s="498" t="s">
        <v>747</v>
      </c>
      <c r="D565" s="437" t="s">
        <v>102</v>
      </c>
      <c r="E565" s="438" t="s">
        <v>43</v>
      </c>
      <c r="F565" s="452" t="s">
        <v>95</v>
      </c>
      <c r="G565" s="430">
        <f>H565/1.2</f>
        <v>490</v>
      </c>
      <c r="H565" s="440">
        <v>588.0</v>
      </c>
      <c r="I565" s="441">
        <f>H565*(1-$I$5)</f>
        <v>558.6</v>
      </c>
      <c r="J565" s="433">
        <f>H565/1.2</f>
        <v>490</v>
      </c>
      <c r="K565" s="447" t="s">
        <v>397</v>
      </c>
      <c r="L565" s="118"/>
      <c r="M565" s="118"/>
      <c r="N565" s="118"/>
      <c r="O565" s="118"/>
      <c r="P565" s="118"/>
      <c r="Q565" s="118"/>
      <c r="R565" s="118"/>
      <c r="S565" s="118"/>
      <c r="T565" s="118"/>
      <c r="U565" s="118"/>
      <c r="V565" s="118"/>
      <c r="W565" s="118"/>
      <c r="X565" s="118"/>
      <c r="Y565" s="118"/>
      <c r="Z565" s="118"/>
      <c r="AA565" s="118"/>
      <c r="AB565" s="118"/>
      <c r="AC565" s="118"/>
      <c r="AD565" s="118"/>
      <c r="AE565" s="118"/>
      <c r="AF565" s="118"/>
      <c r="AG565" s="118"/>
      <c r="AH565" s="118"/>
      <c r="AI565" s="118"/>
    </row>
    <row r="566" ht="27.75" customHeight="1">
      <c r="A566" s="148"/>
      <c r="B566" s="420"/>
      <c r="C566" s="499" t="s">
        <v>748</v>
      </c>
      <c r="D566" s="420"/>
      <c r="E566" s="420"/>
      <c r="F566" s="420"/>
      <c r="G566" s="420"/>
      <c r="H566" s="420"/>
      <c r="I566" s="420"/>
      <c r="J566" s="434"/>
      <c r="K566" s="434"/>
      <c r="L566" s="118"/>
      <c r="M566" s="118"/>
      <c r="N566" s="118"/>
      <c r="O566" s="118"/>
      <c r="P566" s="118"/>
      <c r="Q566" s="118"/>
      <c r="R566" s="118"/>
      <c r="S566" s="118"/>
      <c r="T566" s="118"/>
      <c r="U566" s="118"/>
      <c r="V566" s="118"/>
      <c r="W566" s="118"/>
      <c r="X566" s="118"/>
      <c r="Y566" s="118"/>
      <c r="Z566" s="118"/>
      <c r="AA566" s="118"/>
      <c r="AB566" s="118"/>
      <c r="AC566" s="118"/>
      <c r="AD566" s="118"/>
      <c r="AE566" s="118"/>
      <c r="AF566" s="118"/>
      <c r="AG566" s="118"/>
      <c r="AH566" s="118"/>
      <c r="AI566" s="118"/>
    </row>
    <row r="567" ht="19.5" customHeight="1">
      <c r="A567" s="139"/>
      <c r="B567" s="416" t="s">
        <v>749</v>
      </c>
      <c r="C567" s="498" t="s">
        <v>750</v>
      </c>
      <c r="D567" s="442" t="s">
        <v>94</v>
      </c>
      <c r="E567" s="443" t="s">
        <v>43</v>
      </c>
      <c r="F567" s="465" t="s">
        <v>91</v>
      </c>
      <c r="G567" s="430">
        <f>H567/1.2</f>
        <v>145</v>
      </c>
      <c r="H567" s="501">
        <v>174.0</v>
      </c>
      <c r="I567" s="448">
        <f>H567*(1-$I$5)</f>
        <v>165.3</v>
      </c>
      <c r="J567" s="433">
        <f>H567/1.2</f>
        <v>145</v>
      </c>
      <c r="K567" s="118"/>
      <c r="L567" s="118"/>
      <c r="M567" s="118"/>
      <c r="N567" s="118"/>
      <c r="O567" s="118"/>
      <c r="P567" s="118"/>
      <c r="Q567" s="118"/>
      <c r="R567" s="118"/>
      <c r="S567" s="118"/>
      <c r="T567" s="118"/>
      <c r="U567" s="118"/>
      <c r="V567" s="118"/>
      <c r="W567" s="118"/>
      <c r="X567" s="118"/>
      <c r="Y567" s="118"/>
      <c r="Z567" s="118"/>
      <c r="AA567" s="118"/>
      <c r="AB567" s="118"/>
      <c r="AC567" s="118"/>
      <c r="AD567" s="118"/>
      <c r="AE567" s="118"/>
      <c r="AF567" s="118"/>
      <c r="AG567" s="118"/>
      <c r="AH567" s="118"/>
      <c r="AI567" s="118"/>
    </row>
    <row r="568" ht="19.5" customHeight="1">
      <c r="A568" s="139"/>
      <c r="B568" s="420"/>
      <c r="C568" s="499" t="s">
        <v>751</v>
      </c>
      <c r="D568" s="420"/>
      <c r="E568" s="420"/>
      <c r="F568" s="420"/>
      <c r="G568" s="420"/>
      <c r="H568" s="420"/>
      <c r="I568" s="420"/>
      <c r="J568" s="434"/>
      <c r="K568" s="118"/>
      <c r="L568" s="118"/>
      <c r="M568" s="118"/>
      <c r="N568" s="118"/>
      <c r="O568" s="118"/>
      <c r="P568" s="118"/>
      <c r="Q568" s="118"/>
      <c r="R568" s="118"/>
      <c r="S568" s="118"/>
      <c r="T568" s="118"/>
      <c r="U568" s="118"/>
      <c r="V568" s="118"/>
      <c r="W568" s="118"/>
      <c r="X568" s="118"/>
      <c r="Y568" s="118"/>
      <c r="Z568" s="118"/>
      <c r="AA568" s="118"/>
      <c r="AB568" s="118"/>
      <c r="AC568" s="118"/>
      <c r="AD568" s="118"/>
      <c r="AE568" s="118"/>
      <c r="AF568" s="118"/>
      <c r="AG568" s="118"/>
      <c r="AH568" s="118"/>
      <c r="AI568" s="118"/>
    </row>
    <row r="569" ht="19.5" customHeight="1">
      <c r="A569" s="139"/>
      <c r="B569" s="435" t="s">
        <v>752</v>
      </c>
      <c r="C569" s="502" t="s">
        <v>753</v>
      </c>
      <c r="D569" s="450" t="s">
        <v>94</v>
      </c>
      <c r="E569" s="451" t="s">
        <v>43</v>
      </c>
      <c r="F569" s="503" t="s">
        <v>91</v>
      </c>
      <c r="G569" s="430">
        <f>H569/1.2</f>
        <v>155</v>
      </c>
      <c r="H569" s="504">
        <v>186.0</v>
      </c>
      <c r="I569" s="454">
        <f>H569*(1-$I$5)</f>
        <v>176.7</v>
      </c>
      <c r="J569" s="433">
        <f>H569/1.2</f>
        <v>155</v>
      </c>
      <c r="K569" s="118"/>
      <c r="L569" s="118"/>
      <c r="M569" s="118"/>
      <c r="N569" s="118"/>
      <c r="O569" s="118"/>
      <c r="P569" s="118"/>
      <c r="Q569" s="118"/>
      <c r="R569" s="118"/>
      <c r="S569" s="118"/>
      <c r="T569" s="118"/>
      <c r="U569" s="118"/>
      <c r="V569" s="118"/>
      <c r="W569" s="118"/>
      <c r="X569" s="118"/>
      <c r="Y569" s="118"/>
      <c r="Z569" s="118"/>
      <c r="AA569" s="118"/>
      <c r="AB569" s="118"/>
      <c r="AC569" s="118"/>
      <c r="AD569" s="118"/>
      <c r="AE569" s="118"/>
      <c r="AF569" s="118"/>
      <c r="AG569" s="118"/>
      <c r="AH569" s="118"/>
      <c r="AI569" s="118"/>
    </row>
    <row r="570" ht="19.5" customHeight="1">
      <c r="A570" s="148"/>
      <c r="B570" s="420"/>
      <c r="C570" s="499" t="s">
        <v>754</v>
      </c>
      <c r="D570" s="420"/>
      <c r="E570" s="420"/>
      <c r="F570" s="420"/>
      <c r="G570" s="420"/>
      <c r="H570" s="420"/>
      <c r="I570" s="420"/>
      <c r="J570" s="434"/>
      <c r="K570" s="118"/>
      <c r="L570" s="118"/>
      <c r="M570" s="118"/>
      <c r="N570" s="118"/>
      <c r="O570" s="118"/>
      <c r="P570" s="118"/>
      <c r="Q570" s="118"/>
      <c r="R570" s="118"/>
      <c r="S570" s="118"/>
      <c r="T570" s="118"/>
      <c r="U570" s="118"/>
      <c r="V570" s="118"/>
      <c r="W570" s="118"/>
      <c r="X570" s="118"/>
      <c r="Y570" s="118"/>
      <c r="Z570" s="118"/>
      <c r="AA570" s="118"/>
      <c r="AB570" s="118"/>
      <c r="AC570" s="118"/>
      <c r="AD570" s="118"/>
      <c r="AE570" s="118"/>
      <c r="AF570" s="118"/>
      <c r="AG570" s="118"/>
      <c r="AH570" s="118"/>
      <c r="AI570" s="118"/>
    </row>
    <row r="571" ht="19.5" customHeight="1">
      <c r="A571" s="139"/>
      <c r="B571" s="416" t="s">
        <v>755</v>
      </c>
      <c r="C571" s="498" t="s">
        <v>756</v>
      </c>
      <c r="D571" s="427" t="s">
        <v>102</v>
      </c>
      <c r="E571" s="428" t="s">
        <v>43</v>
      </c>
      <c r="F571" s="449" t="s">
        <v>95</v>
      </c>
      <c r="G571" s="430">
        <f>H571/1.2</f>
        <v>475</v>
      </c>
      <c r="H571" s="431">
        <v>570.0</v>
      </c>
      <c r="I571" s="432">
        <f>H571*(1-$I$5)</f>
        <v>541.5</v>
      </c>
      <c r="J571" s="433">
        <f>H571/1.2</f>
        <v>475</v>
      </c>
      <c r="K571" s="118"/>
      <c r="L571" s="118"/>
      <c r="M571" s="118"/>
      <c r="N571" s="118"/>
      <c r="O571" s="118"/>
      <c r="P571" s="118"/>
      <c r="Q571" s="118"/>
      <c r="R571" s="118"/>
      <c r="S571" s="118"/>
      <c r="T571" s="118"/>
      <c r="U571" s="118"/>
      <c r="V571" s="118"/>
      <c r="W571" s="118"/>
      <c r="X571" s="118"/>
      <c r="Y571" s="118"/>
      <c r="Z571" s="118"/>
      <c r="AA571" s="118"/>
      <c r="AB571" s="118"/>
      <c r="AC571" s="118"/>
      <c r="AD571" s="118"/>
      <c r="AE571" s="118"/>
      <c r="AF571" s="118"/>
      <c r="AG571" s="118"/>
      <c r="AH571" s="118"/>
      <c r="AI571" s="118"/>
    </row>
    <row r="572" ht="19.5" customHeight="1">
      <c r="A572" s="139"/>
      <c r="B572" s="420"/>
      <c r="C572" s="499" t="s">
        <v>757</v>
      </c>
      <c r="D572" s="420"/>
      <c r="E572" s="420"/>
      <c r="F572" s="420"/>
      <c r="G572" s="420"/>
      <c r="H572" s="420"/>
      <c r="I572" s="420"/>
      <c r="J572" s="434"/>
      <c r="K572" s="118"/>
      <c r="L572" s="118"/>
      <c r="M572" s="118"/>
      <c r="N572" s="118"/>
      <c r="O572" s="118"/>
      <c r="P572" s="118"/>
      <c r="Q572" s="118"/>
      <c r="R572" s="118"/>
      <c r="S572" s="118"/>
      <c r="T572" s="118"/>
      <c r="U572" s="118"/>
      <c r="V572" s="118"/>
      <c r="W572" s="118"/>
      <c r="X572" s="118"/>
      <c r="Y572" s="118"/>
      <c r="Z572" s="118"/>
      <c r="AA572" s="118"/>
      <c r="AB572" s="118"/>
      <c r="AC572" s="118"/>
      <c r="AD572" s="118"/>
      <c r="AE572" s="118"/>
      <c r="AF572" s="118"/>
      <c r="AG572" s="118"/>
      <c r="AH572" s="118"/>
      <c r="AI572" s="118"/>
    </row>
    <row r="573" ht="19.5" customHeight="1">
      <c r="A573" s="139"/>
      <c r="B573" s="435" t="s">
        <v>758</v>
      </c>
      <c r="C573" s="502" t="s">
        <v>756</v>
      </c>
      <c r="D573" s="437" t="s">
        <v>102</v>
      </c>
      <c r="E573" s="438" t="s">
        <v>43</v>
      </c>
      <c r="F573" s="439" t="s">
        <v>91</v>
      </c>
      <c r="G573" s="430">
        <f>H573/1.2</f>
        <v>560</v>
      </c>
      <c r="H573" s="440">
        <v>672.0</v>
      </c>
      <c r="I573" s="441">
        <f>H573*(1-$I$5)</f>
        <v>638.4</v>
      </c>
      <c r="J573" s="433">
        <f>H573/1.2</f>
        <v>560</v>
      </c>
      <c r="K573" s="118"/>
      <c r="L573" s="118"/>
      <c r="M573" s="118"/>
      <c r="N573" s="118"/>
      <c r="O573" s="118"/>
      <c r="P573" s="118"/>
      <c r="Q573" s="118"/>
      <c r="R573" s="118"/>
      <c r="S573" s="118"/>
      <c r="T573" s="118"/>
      <c r="U573" s="118"/>
      <c r="V573" s="118"/>
      <c r="W573" s="118"/>
      <c r="X573" s="118"/>
      <c r="Y573" s="118"/>
      <c r="Z573" s="118"/>
      <c r="AA573" s="118"/>
      <c r="AB573" s="118"/>
      <c r="AC573" s="118"/>
      <c r="AD573" s="118"/>
      <c r="AE573" s="118"/>
      <c r="AF573" s="118"/>
      <c r="AG573" s="118"/>
      <c r="AH573" s="118"/>
      <c r="AI573" s="118"/>
    </row>
    <row r="574" ht="19.5" customHeight="1">
      <c r="A574" s="148"/>
      <c r="B574" s="420"/>
      <c r="C574" s="499" t="s">
        <v>759</v>
      </c>
      <c r="D574" s="420"/>
      <c r="E574" s="420"/>
      <c r="F574" s="420"/>
      <c r="G574" s="420"/>
      <c r="H574" s="420"/>
      <c r="I574" s="420"/>
      <c r="J574" s="434"/>
      <c r="K574" s="118"/>
      <c r="L574" s="118"/>
      <c r="M574" s="118"/>
      <c r="N574" s="118"/>
      <c r="O574" s="118"/>
      <c r="P574" s="118"/>
      <c r="Q574" s="118"/>
      <c r="R574" s="118"/>
      <c r="S574" s="118"/>
      <c r="T574" s="118"/>
      <c r="U574" s="118"/>
      <c r="V574" s="118"/>
      <c r="W574" s="118"/>
      <c r="X574" s="118"/>
      <c r="Y574" s="118"/>
      <c r="Z574" s="118"/>
      <c r="AA574" s="118"/>
      <c r="AB574" s="118"/>
      <c r="AC574" s="118"/>
      <c r="AD574" s="118"/>
      <c r="AE574" s="118"/>
      <c r="AF574" s="118"/>
      <c r="AG574" s="118"/>
      <c r="AH574" s="118"/>
      <c r="AI574" s="118"/>
    </row>
    <row r="575" ht="19.5" customHeight="1">
      <c r="A575" s="139"/>
      <c r="B575" s="416" t="s">
        <v>760</v>
      </c>
      <c r="C575" s="498" t="s">
        <v>761</v>
      </c>
      <c r="D575" s="427" t="s">
        <v>102</v>
      </c>
      <c r="E575" s="428" t="s">
        <v>43</v>
      </c>
      <c r="F575" s="449" t="s">
        <v>95</v>
      </c>
      <c r="G575" s="430">
        <f>H575/1.2</f>
        <v>830</v>
      </c>
      <c r="H575" s="431">
        <v>996.0</v>
      </c>
      <c r="I575" s="432">
        <f>H575*(1-$I$5)</f>
        <v>946.2</v>
      </c>
      <c r="J575" s="433">
        <f>H575/1.2</f>
        <v>830</v>
      </c>
      <c r="K575" s="447" t="s">
        <v>397</v>
      </c>
      <c r="L575" s="118"/>
      <c r="M575" s="118"/>
      <c r="N575" s="118"/>
      <c r="O575" s="118"/>
      <c r="P575" s="118"/>
      <c r="Q575" s="118"/>
      <c r="R575" s="118"/>
      <c r="S575" s="118"/>
      <c r="T575" s="118"/>
      <c r="U575" s="118"/>
      <c r="V575" s="118"/>
      <c r="W575" s="118"/>
      <c r="X575" s="118"/>
      <c r="Y575" s="118"/>
      <c r="Z575" s="118"/>
      <c r="AA575" s="118"/>
      <c r="AB575" s="118"/>
      <c r="AC575" s="118"/>
      <c r="AD575" s="118"/>
      <c r="AE575" s="118"/>
      <c r="AF575" s="118"/>
      <c r="AG575" s="118"/>
      <c r="AH575" s="118"/>
      <c r="AI575" s="118"/>
    </row>
    <row r="576" ht="19.5" customHeight="1">
      <c r="A576" s="139"/>
      <c r="B576" s="420"/>
      <c r="C576" s="499" t="s">
        <v>748</v>
      </c>
      <c r="D576" s="420"/>
      <c r="E576" s="420"/>
      <c r="F576" s="420"/>
      <c r="G576" s="420"/>
      <c r="H576" s="420"/>
      <c r="I576" s="420"/>
      <c r="J576" s="434"/>
      <c r="K576" s="434"/>
      <c r="L576" s="118"/>
      <c r="M576" s="118"/>
      <c r="N576" s="118"/>
      <c r="O576" s="118"/>
      <c r="P576" s="118"/>
      <c r="Q576" s="118"/>
      <c r="R576" s="118"/>
      <c r="S576" s="118"/>
      <c r="T576" s="118"/>
      <c r="U576" s="118"/>
      <c r="V576" s="118"/>
      <c r="W576" s="118"/>
      <c r="X576" s="118"/>
      <c r="Y576" s="118"/>
      <c r="Z576" s="118"/>
      <c r="AA576" s="118"/>
      <c r="AB576" s="118"/>
      <c r="AC576" s="118"/>
      <c r="AD576" s="118"/>
      <c r="AE576" s="118"/>
      <c r="AF576" s="118"/>
      <c r="AG576" s="118"/>
      <c r="AH576" s="118"/>
      <c r="AI576" s="118"/>
    </row>
    <row r="577" ht="19.5" customHeight="1">
      <c r="A577" s="139"/>
      <c r="B577" s="435" t="s">
        <v>762</v>
      </c>
      <c r="C577" s="498" t="s">
        <v>761</v>
      </c>
      <c r="D577" s="437" t="s">
        <v>102</v>
      </c>
      <c r="E577" s="438" t="s">
        <v>43</v>
      </c>
      <c r="F577" s="452" t="s">
        <v>95</v>
      </c>
      <c r="G577" s="430">
        <f>H577/1.2</f>
        <v>900</v>
      </c>
      <c r="H577" s="440">
        <v>1080.0</v>
      </c>
      <c r="I577" s="441">
        <f>H577*(1-$I$5)</f>
        <v>1026</v>
      </c>
      <c r="J577" s="433">
        <f>H577/1.2</f>
        <v>900</v>
      </c>
      <c r="K577" s="447" t="s">
        <v>397</v>
      </c>
      <c r="L577" s="118"/>
      <c r="M577" s="118"/>
      <c r="N577" s="118"/>
      <c r="O577" s="118"/>
      <c r="P577" s="118"/>
      <c r="Q577" s="118"/>
      <c r="R577" s="118"/>
      <c r="S577" s="118"/>
      <c r="T577" s="118"/>
      <c r="U577" s="118"/>
      <c r="V577" s="118"/>
      <c r="W577" s="118"/>
      <c r="X577" s="118"/>
      <c r="Y577" s="118"/>
      <c r="Z577" s="118"/>
      <c r="AA577" s="118"/>
      <c r="AB577" s="118"/>
      <c r="AC577" s="118"/>
      <c r="AD577" s="118"/>
      <c r="AE577" s="118"/>
      <c r="AF577" s="118"/>
      <c r="AG577" s="118"/>
      <c r="AH577" s="118"/>
      <c r="AI577" s="118"/>
    </row>
    <row r="578" ht="19.5" customHeight="1">
      <c r="A578" s="148"/>
      <c r="B578" s="420"/>
      <c r="C578" s="499" t="s">
        <v>748</v>
      </c>
      <c r="D578" s="420"/>
      <c r="E578" s="420"/>
      <c r="F578" s="420"/>
      <c r="G578" s="420"/>
      <c r="H578" s="420"/>
      <c r="I578" s="420"/>
      <c r="J578" s="434"/>
      <c r="K578" s="434"/>
      <c r="L578" s="118"/>
      <c r="M578" s="118"/>
      <c r="N578" s="118"/>
      <c r="O578" s="118"/>
      <c r="P578" s="118"/>
      <c r="Q578" s="118"/>
      <c r="R578" s="118"/>
      <c r="S578" s="118"/>
      <c r="T578" s="118"/>
      <c r="U578" s="118"/>
      <c r="V578" s="118"/>
      <c r="W578" s="118"/>
      <c r="X578" s="118"/>
      <c r="Y578" s="118"/>
      <c r="Z578" s="118"/>
      <c r="AA578" s="118"/>
      <c r="AB578" s="118"/>
      <c r="AC578" s="118"/>
      <c r="AD578" s="118"/>
      <c r="AE578" s="118"/>
      <c r="AF578" s="118"/>
      <c r="AG578" s="118"/>
      <c r="AH578" s="118"/>
      <c r="AI578" s="118"/>
    </row>
    <row r="579" ht="19.5" customHeight="1">
      <c r="A579" s="139"/>
      <c r="B579" s="416" t="s">
        <v>763</v>
      </c>
      <c r="C579" s="498" t="s">
        <v>764</v>
      </c>
      <c r="D579" s="189" t="s">
        <v>90</v>
      </c>
      <c r="E579" s="190" t="s">
        <v>43</v>
      </c>
      <c r="F579" s="346" t="s">
        <v>91</v>
      </c>
      <c r="G579" s="430">
        <f>H579/1.2</f>
        <v>580</v>
      </c>
      <c r="H579" s="193">
        <v>696.0</v>
      </c>
      <c r="I579" s="194">
        <f t="shared" ref="I579:I583" si="60">H579*(1-$I$5)</f>
        <v>661.2</v>
      </c>
      <c r="J579" s="147">
        <f t="shared" ref="J579:J583" si="61">H579/1.2</f>
        <v>580</v>
      </c>
      <c r="K579" s="118"/>
      <c r="L579" s="118"/>
      <c r="M579" s="118"/>
      <c r="N579" s="118"/>
      <c r="O579" s="118"/>
      <c r="P579" s="118"/>
      <c r="Q579" s="118"/>
      <c r="R579" s="118"/>
      <c r="S579" s="118"/>
      <c r="T579" s="118"/>
      <c r="U579" s="118"/>
      <c r="V579" s="118"/>
      <c r="W579" s="118"/>
      <c r="X579" s="118"/>
      <c r="Y579" s="118"/>
      <c r="Z579" s="118"/>
      <c r="AA579" s="118"/>
      <c r="AB579" s="118"/>
      <c r="AC579" s="118"/>
      <c r="AD579" s="118"/>
      <c r="AE579" s="118"/>
      <c r="AF579" s="118"/>
      <c r="AG579" s="118"/>
      <c r="AH579" s="118"/>
      <c r="AI579" s="118"/>
    </row>
    <row r="580" ht="19.5" customHeight="1">
      <c r="A580" s="139"/>
      <c r="B580" s="420"/>
      <c r="C580" s="499" t="s">
        <v>765</v>
      </c>
      <c r="D580" s="265" t="s">
        <v>146</v>
      </c>
      <c r="E580" s="264" t="s">
        <v>43</v>
      </c>
      <c r="F580" s="488" t="s">
        <v>95</v>
      </c>
      <c r="G580" s="420"/>
      <c r="H580" s="267">
        <v>894.0</v>
      </c>
      <c r="I580" s="268">
        <f t="shared" si="60"/>
        <v>849.3</v>
      </c>
      <c r="J580" s="147">
        <f t="shared" si="61"/>
        <v>745</v>
      </c>
      <c r="K580" s="118"/>
      <c r="L580" s="118"/>
      <c r="M580" s="118"/>
      <c r="N580" s="118"/>
      <c r="O580" s="118"/>
      <c r="P580" s="118"/>
      <c r="Q580" s="118"/>
      <c r="R580" s="118"/>
      <c r="S580" s="118"/>
      <c r="T580" s="118"/>
      <c r="U580" s="118"/>
      <c r="V580" s="118"/>
      <c r="W580" s="118"/>
      <c r="X580" s="118"/>
      <c r="Y580" s="118"/>
      <c r="Z580" s="118"/>
      <c r="AA580" s="118"/>
      <c r="AB580" s="118"/>
      <c r="AC580" s="118"/>
      <c r="AD580" s="118"/>
      <c r="AE580" s="118"/>
      <c r="AF580" s="118"/>
      <c r="AG580" s="118"/>
      <c r="AH580" s="118"/>
      <c r="AI580" s="118"/>
    </row>
    <row r="581" ht="19.5" customHeight="1">
      <c r="A581" s="139"/>
      <c r="B581" s="435" t="s">
        <v>766</v>
      </c>
      <c r="C581" s="502" t="s">
        <v>767</v>
      </c>
      <c r="D581" s="243" t="s">
        <v>90</v>
      </c>
      <c r="E581" s="244" t="s">
        <v>43</v>
      </c>
      <c r="F581" s="334" t="s">
        <v>95</v>
      </c>
      <c r="G581" s="430">
        <f>H581/1.2</f>
        <v>662.5</v>
      </c>
      <c r="H581" s="246">
        <v>795.0</v>
      </c>
      <c r="I581" s="247">
        <f t="shared" si="60"/>
        <v>755.25</v>
      </c>
      <c r="J581" s="147">
        <f t="shared" si="61"/>
        <v>662.5</v>
      </c>
      <c r="K581" s="118"/>
      <c r="L581" s="118"/>
      <c r="M581" s="118"/>
      <c r="N581" s="118"/>
      <c r="O581" s="118"/>
      <c r="P581" s="118"/>
      <c r="Q581" s="118"/>
      <c r="R581" s="118"/>
      <c r="S581" s="118"/>
      <c r="T581" s="118"/>
      <c r="U581" s="118"/>
      <c r="V581" s="118"/>
      <c r="W581" s="118"/>
      <c r="X581" s="118"/>
      <c r="Y581" s="118"/>
      <c r="Z581" s="118"/>
      <c r="AA581" s="118"/>
      <c r="AB581" s="118"/>
      <c r="AC581" s="118"/>
      <c r="AD581" s="118"/>
      <c r="AE581" s="118"/>
      <c r="AF581" s="118"/>
      <c r="AG581" s="118"/>
      <c r="AH581" s="118"/>
      <c r="AI581" s="118"/>
    </row>
    <row r="582" ht="19.5" customHeight="1">
      <c r="A582" s="148"/>
      <c r="B582" s="420"/>
      <c r="C582" s="499" t="s">
        <v>768</v>
      </c>
      <c r="D582" s="265" t="s">
        <v>146</v>
      </c>
      <c r="E582" s="264" t="s">
        <v>43</v>
      </c>
      <c r="F582" s="488" t="s">
        <v>95</v>
      </c>
      <c r="G582" s="420"/>
      <c r="H582" s="267">
        <v>996.0</v>
      </c>
      <c r="I582" s="268">
        <f t="shared" si="60"/>
        <v>946.2</v>
      </c>
      <c r="J582" s="147">
        <f t="shared" si="61"/>
        <v>830</v>
      </c>
      <c r="K582" s="118"/>
      <c r="L582" s="118"/>
      <c r="M582" s="118"/>
      <c r="N582" s="118"/>
      <c r="O582" s="118"/>
      <c r="P582" s="118"/>
      <c r="Q582" s="118"/>
      <c r="R582" s="118"/>
      <c r="S582" s="118"/>
      <c r="T582" s="118"/>
      <c r="U582" s="118"/>
      <c r="V582" s="118"/>
      <c r="W582" s="118"/>
      <c r="X582" s="118"/>
      <c r="Y582" s="118"/>
      <c r="Z582" s="118"/>
      <c r="AA582" s="118"/>
      <c r="AB582" s="118"/>
      <c r="AC582" s="118"/>
      <c r="AD582" s="118"/>
      <c r="AE582" s="118"/>
      <c r="AF582" s="118"/>
      <c r="AG582" s="118"/>
      <c r="AH582" s="118"/>
      <c r="AI582" s="118"/>
    </row>
    <row r="583" ht="19.5" customHeight="1">
      <c r="A583" s="139"/>
      <c r="B583" s="416" t="s">
        <v>769</v>
      </c>
      <c r="C583" s="498" t="s">
        <v>770</v>
      </c>
      <c r="D583" s="427" t="s">
        <v>92</v>
      </c>
      <c r="E583" s="428" t="s">
        <v>43</v>
      </c>
      <c r="F583" s="429" t="s">
        <v>91</v>
      </c>
      <c r="G583" s="430">
        <f>H583/1.2</f>
        <v>662.5</v>
      </c>
      <c r="H583" s="431">
        <v>795.0</v>
      </c>
      <c r="I583" s="432">
        <f t="shared" si="60"/>
        <v>755.25</v>
      </c>
      <c r="J583" s="433">
        <f t="shared" si="61"/>
        <v>662.5</v>
      </c>
      <c r="K583" s="118"/>
      <c r="L583" s="118"/>
      <c r="M583" s="118"/>
      <c r="N583" s="118"/>
      <c r="O583" s="118"/>
      <c r="P583" s="118"/>
      <c r="Q583" s="118"/>
      <c r="R583" s="118"/>
      <c r="S583" s="118"/>
      <c r="T583" s="118"/>
      <c r="U583" s="118"/>
      <c r="V583" s="118"/>
      <c r="W583" s="118"/>
      <c r="X583" s="118"/>
      <c r="Y583" s="118"/>
      <c r="Z583" s="118"/>
      <c r="AA583" s="118"/>
      <c r="AB583" s="118"/>
      <c r="AC583" s="118"/>
      <c r="AD583" s="118"/>
      <c r="AE583" s="118"/>
      <c r="AF583" s="118"/>
      <c r="AG583" s="118"/>
      <c r="AH583" s="118"/>
      <c r="AI583" s="118"/>
    </row>
    <row r="584" ht="19.5" customHeight="1">
      <c r="A584" s="139"/>
      <c r="B584" s="420"/>
      <c r="C584" s="499" t="s">
        <v>771</v>
      </c>
      <c r="D584" s="420"/>
      <c r="E584" s="420"/>
      <c r="F584" s="420"/>
      <c r="G584" s="420"/>
      <c r="H584" s="420"/>
      <c r="I584" s="420"/>
      <c r="J584" s="434"/>
      <c r="K584" s="118"/>
      <c r="L584" s="118"/>
      <c r="M584" s="118"/>
      <c r="N584" s="118"/>
      <c r="O584" s="118"/>
      <c r="P584" s="118"/>
      <c r="Q584" s="118"/>
      <c r="R584" s="118"/>
      <c r="S584" s="118"/>
      <c r="T584" s="118"/>
      <c r="U584" s="118"/>
      <c r="V584" s="118"/>
      <c r="W584" s="118"/>
      <c r="X584" s="118"/>
      <c r="Y584" s="118"/>
      <c r="Z584" s="118"/>
      <c r="AA584" s="118"/>
      <c r="AB584" s="118"/>
      <c r="AC584" s="118"/>
      <c r="AD584" s="118"/>
      <c r="AE584" s="118"/>
      <c r="AF584" s="118"/>
      <c r="AG584" s="118"/>
      <c r="AH584" s="118"/>
      <c r="AI584" s="118"/>
    </row>
    <row r="585" ht="19.5" customHeight="1">
      <c r="A585" s="139"/>
      <c r="B585" s="435" t="s">
        <v>772</v>
      </c>
      <c r="C585" s="502" t="s">
        <v>773</v>
      </c>
      <c r="D585" s="437" t="s">
        <v>92</v>
      </c>
      <c r="E585" s="438" t="s">
        <v>43</v>
      </c>
      <c r="F585" s="452" t="s">
        <v>95</v>
      </c>
      <c r="G585" s="430">
        <f>H585/1.2</f>
        <v>820</v>
      </c>
      <c r="H585" s="440">
        <v>984.0</v>
      </c>
      <c r="I585" s="441">
        <f>H585*(1-$I$5)</f>
        <v>934.8</v>
      </c>
      <c r="J585" s="433">
        <f>H585/1.2</f>
        <v>820</v>
      </c>
      <c r="K585" s="446"/>
      <c r="L585" s="118"/>
      <c r="M585" s="118"/>
      <c r="N585" s="118"/>
      <c r="O585" s="118"/>
      <c r="P585" s="118"/>
      <c r="Q585" s="118"/>
      <c r="R585" s="118"/>
      <c r="S585" s="118"/>
      <c r="T585" s="118"/>
      <c r="U585" s="118"/>
      <c r="V585" s="118"/>
      <c r="W585" s="118"/>
      <c r="X585" s="118"/>
      <c r="Y585" s="118"/>
      <c r="Z585" s="118"/>
      <c r="AA585" s="118"/>
      <c r="AB585" s="118"/>
      <c r="AC585" s="118"/>
      <c r="AD585" s="118"/>
      <c r="AE585" s="118"/>
      <c r="AF585" s="118"/>
      <c r="AG585" s="118"/>
      <c r="AH585" s="118"/>
      <c r="AI585" s="118"/>
    </row>
    <row r="586" ht="19.5" customHeight="1">
      <c r="A586" s="148"/>
      <c r="B586" s="420"/>
      <c r="C586" s="505" t="s">
        <v>774</v>
      </c>
      <c r="D586" s="420"/>
      <c r="E586" s="420"/>
      <c r="F586" s="420"/>
      <c r="G586" s="420"/>
      <c r="H586" s="420"/>
      <c r="I586" s="420"/>
      <c r="J586" s="434"/>
      <c r="K586" s="434"/>
      <c r="L586" s="118"/>
      <c r="M586" s="118"/>
      <c r="N586" s="118"/>
      <c r="O586" s="118"/>
      <c r="P586" s="118"/>
      <c r="Q586" s="118"/>
      <c r="R586" s="118"/>
      <c r="S586" s="118"/>
      <c r="T586" s="118"/>
      <c r="U586" s="118"/>
      <c r="V586" s="118"/>
      <c r="W586" s="118"/>
      <c r="X586" s="118"/>
      <c r="Y586" s="118"/>
      <c r="Z586" s="118"/>
      <c r="AA586" s="118"/>
      <c r="AB586" s="118"/>
      <c r="AC586" s="118"/>
      <c r="AD586" s="118"/>
      <c r="AE586" s="118"/>
      <c r="AF586" s="118"/>
      <c r="AG586" s="118"/>
      <c r="AH586" s="118"/>
      <c r="AI586" s="118"/>
    </row>
    <row r="587" ht="20.25" customHeight="1">
      <c r="A587" s="139"/>
      <c r="B587" s="416" t="s">
        <v>775</v>
      </c>
      <c r="C587" s="323" t="s">
        <v>776</v>
      </c>
      <c r="D587" s="427" t="s">
        <v>92</v>
      </c>
      <c r="E587" s="428" t="s">
        <v>43</v>
      </c>
      <c r="F587" s="429" t="s">
        <v>91</v>
      </c>
      <c r="G587" s="430">
        <f>H587/1.2</f>
        <v>2075</v>
      </c>
      <c r="H587" s="431">
        <v>2490.0</v>
      </c>
      <c r="I587" s="432">
        <f>H587*(1-$I$5)</f>
        <v>2365.5</v>
      </c>
      <c r="J587" s="433">
        <f>H587/1.2</f>
        <v>2075</v>
      </c>
      <c r="K587" s="118"/>
      <c r="L587" s="118"/>
      <c r="M587" s="118"/>
      <c r="N587" s="118"/>
      <c r="O587" s="118"/>
      <c r="P587" s="118"/>
      <c r="Q587" s="118"/>
      <c r="R587" s="118"/>
      <c r="S587" s="118"/>
      <c r="T587" s="118"/>
      <c r="U587" s="118"/>
      <c r="V587" s="118"/>
      <c r="W587" s="118"/>
      <c r="X587" s="118"/>
      <c r="Y587" s="118"/>
      <c r="Z587" s="118"/>
      <c r="AA587" s="118"/>
      <c r="AB587" s="118"/>
      <c r="AC587" s="118"/>
      <c r="AD587" s="118"/>
      <c r="AE587" s="118"/>
      <c r="AF587" s="118"/>
      <c r="AG587" s="118"/>
      <c r="AH587" s="118"/>
      <c r="AI587" s="118"/>
    </row>
    <row r="588" ht="30.0" customHeight="1">
      <c r="A588" s="139"/>
      <c r="B588" s="420"/>
      <c r="C588" s="499" t="s">
        <v>777</v>
      </c>
      <c r="D588" s="420"/>
      <c r="E588" s="420"/>
      <c r="F588" s="420"/>
      <c r="G588" s="420"/>
      <c r="H588" s="420"/>
      <c r="I588" s="420"/>
      <c r="J588" s="434"/>
      <c r="K588" s="118"/>
      <c r="L588" s="118"/>
      <c r="M588" s="118"/>
      <c r="N588" s="118"/>
      <c r="O588" s="118"/>
      <c r="P588" s="118"/>
      <c r="Q588" s="118"/>
      <c r="R588" s="118"/>
      <c r="S588" s="118"/>
      <c r="T588" s="118"/>
      <c r="U588" s="118"/>
      <c r="V588" s="118"/>
      <c r="W588" s="118"/>
      <c r="X588" s="118"/>
      <c r="Y588" s="118"/>
      <c r="Z588" s="118"/>
      <c r="AA588" s="118"/>
      <c r="AB588" s="118"/>
      <c r="AC588" s="118"/>
      <c r="AD588" s="118"/>
      <c r="AE588" s="118"/>
      <c r="AF588" s="118"/>
      <c r="AG588" s="118"/>
      <c r="AH588" s="118"/>
      <c r="AI588" s="118"/>
    </row>
    <row r="589" ht="21.0" customHeight="1">
      <c r="A589" s="139"/>
      <c r="B589" s="435" t="s">
        <v>778</v>
      </c>
      <c r="C589" s="341" t="s">
        <v>779</v>
      </c>
      <c r="D589" s="437" t="s">
        <v>92</v>
      </c>
      <c r="E589" s="438" t="s">
        <v>43</v>
      </c>
      <c r="F589" s="439" t="s">
        <v>91</v>
      </c>
      <c r="G589" s="430">
        <f>H589/1.2</f>
        <v>4660</v>
      </c>
      <c r="H589" s="440">
        <v>5592.0</v>
      </c>
      <c r="I589" s="441">
        <f>H589*(1-$I$5)</f>
        <v>5312.4</v>
      </c>
      <c r="J589" s="433">
        <f>H589/1.2</f>
        <v>4660</v>
      </c>
      <c r="K589" s="118"/>
      <c r="L589" s="118"/>
      <c r="M589" s="118"/>
      <c r="N589" s="118"/>
      <c r="O589" s="118"/>
      <c r="P589" s="118"/>
      <c r="Q589" s="118"/>
      <c r="R589" s="118"/>
      <c r="S589" s="118"/>
      <c r="T589" s="118"/>
      <c r="U589" s="118"/>
      <c r="V589" s="118"/>
      <c r="W589" s="118"/>
      <c r="X589" s="118"/>
      <c r="Y589" s="118"/>
      <c r="Z589" s="118"/>
      <c r="AA589" s="118"/>
      <c r="AB589" s="118"/>
      <c r="AC589" s="118"/>
      <c r="AD589" s="118"/>
      <c r="AE589" s="118"/>
      <c r="AF589" s="118"/>
      <c r="AG589" s="118"/>
      <c r="AH589" s="118"/>
      <c r="AI589" s="118"/>
    </row>
    <row r="590" ht="21.0" customHeight="1">
      <c r="A590" s="139"/>
      <c r="B590" s="420"/>
      <c r="C590" s="499" t="s">
        <v>780</v>
      </c>
      <c r="D590" s="420"/>
      <c r="E590" s="420"/>
      <c r="F590" s="420"/>
      <c r="G590" s="420"/>
      <c r="H590" s="420"/>
      <c r="I590" s="420"/>
      <c r="J590" s="434"/>
      <c r="K590" s="118"/>
      <c r="L590" s="118"/>
      <c r="M590" s="118"/>
      <c r="N590" s="118"/>
      <c r="O590" s="118"/>
      <c r="P590" s="118"/>
      <c r="Q590" s="118"/>
      <c r="R590" s="118"/>
      <c r="S590" s="118"/>
      <c r="T590" s="118"/>
      <c r="U590" s="118"/>
      <c r="V590" s="118"/>
      <c r="W590" s="118"/>
      <c r="X590" s="118"/>
      <c r="Y590" s="118"/>
      <c r="Z590" s="118"/>
      <c r="AA590" s="118"/>
      <c r="AB590" s="118"/>
      <c r="AC590" s="118"/>
      <c r="AD590" s="118"/>
      <c r="AE590" s="118"/>
      <c r="AF590" s="118"/>
      <c r="AG590" s="118"/>
      <c r="AH590" s="118"/>
      <c r="AI590" s="118"/>
    </row>
    <row r="591" ht="21.0" customHeight="1">
      <c r="A591" s="139"/>
      <c r="B591" s="435" t="s">
        <v>781</v>
      </c>
      <c r="C591" s="341" t="s">
        <v>782</v>
      </c>
      <c r="D591" s="437" t="s">
        <v>92</v>
      </c>
      <c r="E591" s="438" t="s">
        <v>43</v>
      </c>
      <c r="F591" s="449" t="s">
        <v>95</v>
      </c>
      <c r="G591" s="430">
        <f>H591/1.2</f>
        <v>8325</v>
      </c>
      <c r="H591" s="440">
        <v>9990.0</v>
      </c>
      <c r="I591" s="441">
        <f>H591*(1-$I$5)</f>
        <v>9490.5</v>
      </c>
      <c r="J591" s="433">
        <f>H591/1.2</f>
        <v>8325</v>
      </c>
      <c r="K591" s="447" t="s">
        <v>397</v>
      </c>
      <c r="L591" s="118"/>
      <c r="M591" s="118"/>
      <c r="N591" s="118"/>
      <c r="O591" s="118"/>
      <c r="P591" s="118"/>
      <c r="Q591" s="118"/>
      <c r="R591" s="118"/>
      <c r="S591" s="118"/>
      <c r="T591" s="118"/>
      <c r="U591" s="118"/>
      <c r="V591" s="118"/>
      <c r="W591" s="118"/>
      <c r="X591" s="118"/>
      <c r="Y591" s="118"/>
      <c r="Z591" s="118"/>
      <c r="AA591" s="118"/>
      <c r="AB591" s="118"/>
      <c r="AC591" s="118"/>
      <c r="AD591" s="118"/>
      <c r="AE591" s="118"/>
      <c r="AF591" s="118"/>
      <c r="AG591" s="118"/>
      <c r="AH591" s="118"/>
      <c r="AI591" s="118"/>
    </row>
    <row r="592" ht="22.5" customHeight="1">
      <c r="A592" s="148"/>
      <c r="B592" s="420"/>
      <c r="C592" s="499" t="s">
        <v>783</v>
      </c>
      <c r="D592" s="420"/>
      <c r="E592" s="420"/>
      <c r="F592" s="420"/>
      <c r="G592" s="420"/>
      <c r="H592" s="420"/>
      <c r="I592" s="420"/>
      <c r="J592" s="434"/>
      <c r="K592" s="434"/>
      <c r="L592" s="118"/>
      <c r="M592" s="118"/>
      <c r="N592" s="118"/>
      <c r="O592" s="118"/>
      <c r="P592" s="118"/>
      <c r="Q592" s="118"/>
      <c r="R592" s="118"/>
      <c r="S592" s="118"/>
      <c r="T592" s="118"/>
      <c r="U592" s="118"/>
      <c r="V592" s="118"/>
      <c r="W592" s="118"/>
      <c r="X592" s="118"/>
      <c r="Y592" s="118"/>
      <c r="Z592" s="118"/>
      <c r="AA592" s="118"/>
      <c r="AB592" s="118"/>
      <c r="AC592" s="118"/>
      <c r="AD592" s="118"/>
      <c r="AE592" s="118"/>
      <c r="AF592" s="118"/>
      <c r="AG592" s="118"/>
      <c r="AH592" s="118"/>
      <c r="AI592" s="118"/>
    </row>
    <row r="593" ht="13.5" customHeight="1">
      <c r="A593" s="139"/>
      <c r="B593" s="416" t="s">
        <v>784</v>
      </c>
      <c r="C593" s="498" t="s">
        <v>785</v>
      </c>
      <c r="D593" s="427" t="s">
        <v>102</v>
      </c>
      <c r="E593" s="428" t="s">
        <v>43</v>
      </c>
      <c r="F593" s="449" t="s">
        <v>95</v>
      </c>
      <c r="G593" s="430">
        <f>H593/1.2</f>
        <v>385</v>
      </c>
      <c r="H593" s="431">
        <v>462.0</v>
      </c>
      <c r="I593" s="432">
        <f>H593*(1-$I$5)</f>
        <v>438.9</v>
      </c>
      <c r="J593" s="433">
        <f>H593/1.2</f>
        <v>385</v>
      </c>
      <c r="K593" s="118"/>
      <c r="L593" s="118"/>
      <c r="M593" s="118"/>
      <c r="N593" s="118"/>
      <c r="O593" s="118"/>
      <c r="P593" s="118"/>
      <c r="Q593" s="118"/>
      <c r="R593" s="118"/>
      <c r="S593" s="118"/>
      <c r="T593" s="118"/>
      <c r="U593" s="118"/>
      <c r="V593" s="118"/>
      <c r="W593" s="118"/>
      <c r="X593" s="118"/>
      <c r="Y593" s="118"/>
      <c r="Z593" s="118"/>
      <c r="AA593" s="118"/>
      <c r="AB593" s="118"/>
      <c r="AC593" s="118"/>
      <c r="AD593" s="118"/>
      <c r="AE593" s="118"/>
      <c r="AF593" s="118"/>
      <c r="AG593" s="118"/>
      <c r="AH593" s="118"/>
      <c r="AI593" s="118"/>
    </row>
    <row r="594" ht="13.5" customHeight="1">
      <c r="A594" s="139"/>
      <c r="B594" s="420"/>
      <c r="C594" s="499" t="s">
        <v>786</v>
      </c>
      <c r="D594" s="420"/>
      <c r="E594" s="420"/>
      <c r="F594" s="420"/>
      <c r="G594" s="420"/>
      <c r="H594" s="420"/>
      <c r="I594" s="420"/>
      <c r="J594" s="434"/>
      <c r="K594" s="118"/>
      <c r="L594" s="118"/>
      <c r="M594" s="118"/>
      <c r="N594" s="118"/>
      <c r="O594" s="118"/>
      <c r="P594" s="118"/>
      <c r="Q594" s="118"/>
      <c r="R594" s="118"/>
      <c r="S594" s="118"/>
      <c r="T594" s="118"/>
      <c r="U594" s="118"/>
      <c r="V594" s="118"/>
      <c r="W594" s="118"/>
      <c r="X594" s="118"/>
      <c r="Y594" s="118"/>
      <c r="Z594" s="118"/>
      <c r="AA594" s="118"/>
      <c r="AB594" s="118"/>
      <c r="AC594" s="118"/>
      <c r="AD594" s="118"/>
      <c r="AE594" s="118"/>
      <c r="AF594" s="118"/>
      <c r="AG594" s="118"/>
      <c r="AH594" s="118"/>
      <c r="AI594" s="118"/>
    </row>
    <row r="595" ht="13.5" customHeight="1">
      <c r="A595" s="139"/>
      <c r="B595" s="435" t="s">
        <v>787</v>
      </c>
      <c r="C595" s="502" t="s">
        <v>788</v>
      </c>
      <c r="D595" s="437" t="s">
        <v>102</v>
      </c>
      <c r="E595" s="438" t="s">
        <v>43</v>
      </c>
      <c r="F595" s="452" t="s">
        <v>95</v>
      </c>
      <c r="G595" s="430">
        <f>H595/1.2</f>
        <v>470</v>
      </c>
      <c r="H595" s="440">
        <v>564.0</v>
      </c>
      <c r="I595" s="441">
        <f>H595*(1-$I$5)</f>
        <v>535.8</v>
      </c>
      <c r="J595" s="433">
        <f>H595/1.2</f>
        <v>470</v>
      </c>
      <c r="K595" s="118"/>
      <c r="L595" s="118"/>
      <c r="M595" s="118"/>
      <c r="N595" s="118"/>
      <c r="O595" s="118"/>
      <c r="P595" s="118"/>
      <c r="Q595" s="118"/>
      <c r="R595" s="118"/>
      <c r="S595" s="118"/>
      <c r="T595" s="118"/>
      <c r="U595" s="118"/>
      <c r="V595" s="118"/>
      <c r="W595" s="118"/>
      <c r="X595" s="118"/>
      <c r="Y595" s="118"/>
      <c r="Z595" s="118"/>
      <c r="AA595" s="118"/>
      <c r="AB595" s="118"/>
      <c r="AC595" s="118"/>
      <c r="AD595" s="118"/>
      <c r="AE595" s="118"/>
      <c r="AF595" s="118"/>
      <c r="AG595" s="118"/>
      <c r="AH595" s="118"/>
      <c r="AI595" s="118"/>
    </row>
    <row r="596" ht="13.5" customHeight="1">
      <c r="A596" s="148"/>
      <c r="B596" s="420"/>
      <c r="C596" s="499" t="s">
        <v>789</v>
      </c>
      <c r="D596" s="420"/>
      <c r="E596" s="420"/>
      <c r="F596" s="420"/>
      <c r="G596" s="420"/>
      <c r="H596" s="420"/>
      <c r="I596" s="420"/>
      <c r="J596" s="434"/>
      <c r="K596" s="118"/>
      <c r="L596" s="118"/>
      <c r="M596" s="118"/>
      <c r="N596" s="118"/>
      <c r="O596" s="118"/>
      <c r="P596" s="118"/>
      <c r="Q596" s="118"/>
      <c r="R596" s="118"/>
      <c r="S596" s="118"/>
      <c r="T596" s="118"/>
      <c r="U596" s="118"/>
      <c r="V596" s="118"/>
      <c r="W596" s="118"/>
      <c r="X596" s="118"/>
      <c r="Y596" s="118"/>
      <c r="Z596" s="118"/>
      <c r="AA596" s="118"/>
      <c r="AB596" s="118"/>
      <c r="AC596" s="118"/>
      <c r="AD596" s="118"/>
      <c r="AE596" s="118"/>
      <c r="AF596" s="118"/>
      <c r="AG596" s="118"/>
      <c r="AH596" s="118"/>
      <c r="AI596" s="118"/>
    </row>
    <row r="597" ht="16.5" customHeight="1">
      <c r="A597" s="139"/>
      <c r="B597" s="416" t="s">
        <v>790</v>
      </c>
      <c r="C597" s="323" t="s">
        <v>791</v>
      </c>
      <c r="D597" s="427" t="s">
        <v>90</v>
      </c>
      <c r="E597" s="428" t="s">
        <v>43</v>
      </c>
      <c r="F597" s="429" t="s">
        <v>91</v>
      </c>
      <c r="G597" s="430">
        <f>H597/1.2</f>
        <v>480</v>
      </c>
      <c r="H597" s="431">
        <v>576.0</v>
      </c>
      <c r="I597" s="432">
        <f>H597*(1-$I$5)</f>
        <v>547.2</v>
      </c>
      <c r="J597" s="433">
        <f>H597/1.2</f>
        <v>480</v>
      </c>
      <c r="K597" s="118"/>
      <c r="L597" s="118"/>
      <c r="M597" s="118"/>
      <c r="N597" s="118"/>
      <c r="O597" s="118"/>
      <c r="P597" s="118"/>
      <c r="Q597" s="118"/>
      <c r="R597" s="118"/>
      <c r="S597" s="118"/>
      <c r="T597" s="118"/>
      <c r="U597" s="118"/>
      <c r="V597" s="118"/>
      <c r="W597" s="118"/>
      <c r="X597" s="118"/>
      <c r="Y597" s="118"/>
      <c r="Z597" s="118"/>
      <c r="AA597" s="118"/>
      <c r="AB597" s="118"/>
      <c r="AC597" s="118"/>
      <c r="AD597" s="118"/>
      <c r="AE597" s="118"/>
      <c r="AF597" s="118"/>
      <c r="AG597" s="118"/>
      <c r="AH597" s="118"/>
      <c r="AI597" s="118"/>
    </row>
    <row r="598" ht="16.5" customHeight="1">
      <c r="A598" s="139"/>
      <c r="B598" s="420"/>
      <c r="C598" s="499" t="s">
        <v>792</v>
      </c>
      <c r="D598" s="420"/>
      <c r="E598" s="420"/>
      <c r="F598" s="420"/>
      <c r="G598" s="420"/>
      <c r="H598" s="420"/>
      <c r="I598" s="420"/>
      <c r="J598" s="434"/>
      <c r="K598" s="118"/>
      <c r="L598" s="118"/>
      <c r="M598" s="118"/>
      <c r="N598" s="118"/>
      <c r="O598" s="118"/>
      <c r="P598" s="118"/>
      <c r="Q598" s="118"/>
      <c r="R598" s="118"/>
      <c r="S598" s="118"/>
      <c r="T598" s="118"/>
      <c r="U598" s="118"/>
      <c r="V598" s="118"/>
      <c r="W598" s="118"/>
      <c r="X598" s="118"/>
      <c r="Y598" s="118"/>
      <c r="Z598" s="118"/>
      <c r="AA598" s="118"/>
      <c r="AB598" s="118"/>
      <c r="AC598" s="118"/>
      <c r="AD598" s="118"/>
      <c r="AE598" s="118"/>
      <c r="AF598" s="118"/>
      <c r="AG598" s="118"/>
      <c r="AH598" s="118"/>
      <c r="AI598" s="118"/>
    </row>
    <row r="599" ht="16.5" customHeight="1">
      <c r="A599" s="139"/>
      <c r="B599" s="435" t="s">
        <v>793</v>
      </c>
      <c r="C599" s="341" t="s">
        <v>794</v>
      </c>
      <c r="D599" s="437" t="s">
        <v>90</v>
      </c>
      <c r="E599" s="438" t="s">
        <v>43</v>
      </c>
      <c r="F599" s="452" t="s">
        <v>95</v>
      </c>
      <c r="G599" s="430">
        <f>H599/1.2</f>
        <v>1325</v>
      </c>
      <c r="H599" s="440">
        <v>1590.0</v>
      </c>
      <c r="I599" s="441">
        <f>H599*(1-$I$5)</f>
        <v>1510.5</v>
      </c>
      <c r="J599" s="433">
        <f>H599/1.2</f>
        <v>1325</v>
      </c>
      <c r="K599" s="118"/>
      <c r="L599" s="118"/>
      <c r="M599" s="118"/>
      <c r="N599" s="118"/>
      <c r="O599" s="118"/>
      <c r="P599" s="118"/>
      <c r="Q599" s="118"/>
      <c r="R599" s="118"/>
      <c r="S599" s="118"/>
      <c r="T599" s="118"/>
      <c r="U599" s="118"/>
      <c r="V599" s="118"/>
      <c r="W599" s="118"/>
      <c r="X599" s="118"/>
      <c r="Y599" s="118"/>
      <c r="Z599" s="118"/>
      <c r="AA599" s="118"/>
      <c r="AB599" s="118"/>
      <c r="AC599" s="118"/>
      <c r="AD599" s="118"/>
      <c r="AE599" s="118"/>
      <c r="AF599" s="118"/>
      <c r="AG599" s="118"/>
      <c r="AH599" s="118"/>
      <c r="AI599" s="118"/>
    </row>
    <row r="600" ht="23.25" customHeight="1">
      <c r="A600" s="148"/>
      <c r="B600" s="420"/>
      <c r="C600" s="499" t="s">
        <v>795</v>
      </c>
      <c r="D600" s="420"/>
      <c r="E600" s="420"/>
      <c r="F600" s="420"/>
      <c r="G600" s="420"/>
      <c r="H600" s="420"/>
      <c r="I600" s="420"/>
      <c r="J600" s="434"/>
      <c r="K600" s="118"/>
      <c r="L600" s="118"/>
      <c r="M600" s="118"/>
      <c r="N600" s="118"/>
      <c r="O600" s="118"/>
      <c r="P600" s="118"/>
      <c r="Q600" s="118"/>
      <c r="R600" s="118"/>
      <c r="S600" s="118"/>
      <c r="T600" s="118"/>
      <c r="U600" s="118"/>
      <c r="V600" s="118"/>
      <c r="W600" s="118"/>
      <c r="X600" s="118"/>
      <c r="Y600" s="118"/>
      <c r="Z600" s="118"/>
      <c r="AA600" s="118"/>
      <c r="AB600" s="118"/>
      <c r="AC600" s="118"/>
      <c r="AD600" s="118"/>
      <c r="AE600" s="118"/>
      <c r="AF600" s="118"/>
      <c r="AG600" s="118"/>
      <c r="AH600" s="118"/>
      <c r="AI600" s="118"/>
    </row>
    <row r="601" ht="13.5" customHeight="1">
      <c r="A601" s="237" t="s">
        <v>796</v>
      </c>
      <c r="B601" s="56"/>
      <c r="C601" s="56"/>
      <c r="D601" s="56"/>
      <c r="E601" s="56"/>
      <c r="F601" s="56"/>
      <c r="G601" s="56"/>
      <c r="H601" s="56"/>
      <c r="I601" s="56"/>
      <c r="J601" s="398"/>
      <c r="K601" s="118"/>
      <c r="L601" s="118"/>
      <c r="M601" s="118"/>
      <c r="N601" s="118"/>
      <c r="O601" s="118"/>
      <c r="P601" s="118"/>
      <c r="Q601" s="118"/>
      <c r="R601" s="118"/>
      <c r="S601" s="118"/>
      <c r="T601" s="118"/>
      <c r="U601" s="118"/>
      <c r="V601" s="118"/>
      <c r="W601" s="118"/>
      <c r="X601" s="118"/>
      <c r="Y601" s="118"/>
      <c r="Z601" s="118"/>
      <c r="AA601" s="118"/>
      <c r="AB601" s="118"/>
      <c r="AC601" s="118"/>
      <c r="AD601" s="118"/>
      <c r="AE601" s="118"/>
      <c r="AF601" s="118"/>
      <c r="AG601" s="118"/>
      <c r="AH601" s="118"/>
      <c r="AI601" s="118"/>
    </row>
    <row r="602" ht="15.75" customHeight="1">
      <c r="A602" s="237" t="s">
        <v>797</v>
      </c>
      <c r="B602" s="56"/>
      <c r="C602" s="56"/>
      <c r="D602" s="56"/>
      <c r="E602" s="56"/>
      <c r="F602" s="56"/>
      <c r="G602" s="56"/>
      <c r="H602" s="56"/>
      <c r="I602" s="56"/>
      <c r="J602" s="398"/>
      <c r="K602" s="118"/>
      <c r="L602" s="97"/>
      <c r="M602" s="98"/>
      <c r="N602" s="98"/>
      <c r="O602" s="98"/>
      <c r="P602" s="98"/>
      <c r="Q602" s="98"/>
      <c r="R602" s="98"/>
      <c r="S602" s="98"/>
      <c r="T602" s="98"/>
      <c r="U602" s="98"/>
      <c r="V602" s="98"/>
      <c r="W602" s="98"/>
      <c r="X602" s="98"/>
      <c r="Y602" s="98"/>
      <c r="Z602" s="98"/>
      <c r="AA602" s="98"/>
      <c r="AB602" s="98"/>
      <c r="AC602" s="98"/>
      <c r="AD602" s="98"/>
      <c r="AE602" s="98"/>
      <c r="AF602" s="98"/>
      <c r="AG602" s="98"/>
      <c r="AH602" s="98"/>
      <c r="AI602" s="98"/>
    </row>
    <row r="603" ht="36.75" customHeight="1">
      <c r="A603" s="506" t="s">
        <v>798</v>
      </c>
      <c r="B603" s="56"/>
      <c r="C603" s="56"/>
      <c r="D603" s="56"/>
      <c r="E603" s="56"/>
      <c r="F603" s="56"/>
      <c r="G603" s="56"/>
      <c r="H603" s="56"/>
      <c r="I603" s="56"/>
      <c r="J603" s="507"/>
      <c r="K603" s="508"/>
      <c r="L603" s="509"/>
      <c r="M603" s="510"/>
      <c r="N603" s="510"/>
      <c r="O603" s="510"/>
      <c r="P603" s="510"/>
      <c r="Q603" s="510"/>
      <c r="R603" s="510"/>
      <c r="S603" s="510"/>
      <c r="T603" s="510"/>
      <c r="U603" s="510"/>
      <c r="V603" s="510"/>
      <c r="W603" s="510"/>
      <c r="X603" s="510"/>
      <c r="Y603" s="510"/>
      <c r="Z603" s="510"/>
      <c r="AA603" s="510"/>
      <c r="AB603" s="510"/>
      <c r="AC603" s="510"/>
      <c r="AD603" s="510"/>
      <c r="AE603" s="510"/>
      <c r="AF603" s="510"/>
      <c r="AG603" s="510"/>
      <c r="AH603" s="510"/>
      <c r="AI603" s="510"/>
    </row>
    <row r="604" ht="19.5" customHeight="1">
      <c r="A604" s="399" t="s">
        <v>799</v>
      </c>
      <c r="B604" s="240"/>
      <c r="C604" s="240"/>
      <c r="D604" s="240"/>
      <c r="E604" s="240"/>
      <c r="F604" s="240"/>
      <c r="G604" s="240"/>
      <c r="H604" s="240"/>
      <c r="I604" s="240"/>
      <c r="J604" s="507"/>
      <c r="K604" s="400"/>
      <c r="L604" s="401"/>
      <c r="M604" s="402"/>
      <c r="N604" s="402"/>
      <c r="O604" s="402"/>
      <c r="P604" s="402"/>
      <c r="Q604" s="402"/>
      <c r="R604" s="402"/>
      <c r="S604" s="402"/>
      <c r="T604" s="402"/>
      <c r="U604" s="402"/>
      <c r="V604" s="402"/>
      <c r="W604" s="402"/>
      <c r="X604" s="402"/>
      <c r="Y604" s="402"/>
      <c r="Z604" s="402"/>
      <c r="AA604" s="402"/>
      <c r="AB604" s="402"/>
      <c r="AC604" s="402"/>
      <c r="AD604" s="402"/>
      <c r="AE604" s="402"/>
      <c r="AF604" s="402"/>
      <c r="AG604" s="402"/>
      <c r="AH604" s="402"/>
      <c r="AI604" s="402"/>
    </row>
    <row r="605" ht="22.5" customHeight="1">
      <c r="A605" s="413" t="s">
        <v>800</v>
      </c>
      <c r="J605" s="507"/>
      <c r="K605" s="118"/>
      <c r="L605" s="97"/>
      <c r="M605" s="98"/>
      <c r="N605" s="98"/>
      <c r="O605" s="98"/>
      <c r="P605" s="98"/>
      <c r="Q605" s="98"/>
      <c r="R605" s="98"/>
      <c r="S605" s="98"/>
      <c r="T605" s="98"/>
      <c r="U605" s="98"/>
      <c r="V605" s="98"/>
      <c r="W605" s="98"/>
      <c r="X605" s="98"/>
      <c r="Y605" s="98"/>
      <c r="Z605" s="98"/>
      <c r="AA605" s="98"/>
      <c r="AB605" s="98"/>
      <c r="AC605" s="98"/>
      <c r="AD605" s="98"/>
      <c r="AE605" s="98"/>
      <c r="AF605" s="98"/>
      <c r="AG605" s="98"/>
      <c r="AH605" s="98"/>
      <c r="AI605" s="98"/>
    </row>
    <row r="606" ht="16.5" customHeight="1">
      <c r="A606" s="414" t="s">
        <v>801</v>
      </c>
      <c r="B606" s="240"/>
      <c r="C606" s="240"/>
      <c r="D606" s="240"/>
      <c r="E606" s="240"/>
      <c r="F606" s="240"/>
      <c r="G606" s="240"/>
      <c r="H606" s="240"/>
      <c r="I606" s="240"/>
      <c r="J606" s="507"/>
      <c r="K606" s="118"/>
      <c r="L606" s="97"/>
      <c r="M606" s="98"/>
      <c r="N606" s="98"/>
      <c r="O606" s="98"/>
      <c r="P606" s="98"/>
      <c r="Q606" s="98"/>
      <c r="R606" s="98"/>
      <c r="S606" s="98"/>
      <c r="T606" s="98"/>
      <c r="U606" s="98"/>
      <c r="V606" s="98"/>
      <c r="W606" s="98"/>
      <c r="X606" s="98"/>
      <c r="Y606" s="98"/>
      <c r="Z606" s="98"/>
      <c r="AA606" s="98"/>
      <c r="AB606" s="98"/>
      <c r="AC606" s="98"/>
      <c r="AD606" s="98"/>
      <c r="AE606" s="98"/>
      <c r="AF606" s="98"/>
      <c r="AG606" s="98"/>
      <c r="AH606" s="98"/>
      <c r="AI606" s="98"/>
    </row>
    <row r="607" ht="27.75" customHeight="1">
      <c r="A607" s="139"/>
      <c r="B607" s="416" t="s">
        <v>802</v>
      </c>
      <c r="C607" s="323" t="s">
        <v>803</v>
      </c>
      <c r="D607" s="189" t="s">
        <v>92</v>
      </c>
      <c r="E607" s="190" t="s">
        <v>43</v>
      </c>
      <c r="F607" s="328" t="s">
        <v>95</v>
      </c>
      <c r="G607" s="328"/>
      <c r="H607" s="511" t="s">
        <v>804</v>
      </c>
      <c r="I607" s="512" t="s">
        <v>804</v>
      </c>
      <c r="J607" s="147" t="str">
        <f t="shared" ref="J607:J619" si="62">H607/1.2</f>
        <v>#VALUE!</v>
      </c>
      <c r="K607" s="118"/>
      <c r="L607" s="97"/>
      <c r="M607" s="98"/>
      <c r="N607" s="98"/>
      <c r="O607" s="98"/>
      <c r="P607" s="98"/>
      <c r="Q607" s="98"/>
      <c r="R607" s="98"/>
      <c r="S607" s="98"/>
      <c r="T607" s="98"/>
      <c r="U607" s="98"/>
      <c r="V607" s="98"/>
      <c r="W607" s="98"/>
      <c r="X607" s="98"/>
      <c r="Y607" s="98"/>
      <c r="Z607" s="98"/>
      <c r="AA607" s="98"/>
      <c r="AB607" s="98"/>
      <c r="AC607" s="98"/>
      <c r="AD607" s="98"/>
      <c r="AE607" s="98"/>
      <c r="AF607" s="98"/>
      <c r="AG607" s="98"/>
      <c r="AH607" s="98"/>
      <c r="AI607" s="98"/>
    </row>
    <row r="608" ht="27.75" customHeight="1">
      <c r="A608" s="490"/>
      <c r="B608" s="420"/>
      <c r="C608" s="493" t="s">
        <v>805</v>
      </c>
      <c r="D608" s="263" t="s">
        <v>146</v>
      </c>
      <c r="E608" s="264" t="s">
        <v>43</v>
      </c>
      <c r="F608" s="488" t="s">
        <v>95</v>
      </c>
      <c r="G608" s="488"/>
      <c r="H608" s="420"/>
      <c r="I608" s="420"/>
      <c r="J608" s="147">
        <f t="shared" si="62"/>
        <v>0</v>
      </c>
      <c r="K608" s="118"/>
      <c r="L608" s="97"/>
      <c r="M608" s="98"/>
      <c r="N608" s="98"/>
      <c r="O608" s="98"/>
      <c r="P608" s="98"/>
      <c r="Q608" s="98"/>
      <c r="R608" s="98"/>
      <c r="S608" s="98"/>
      <c r="T608" s="98"/>
      <c r="U608" s="98"/>
      <c r="V608" s="98"/>
      <c r="W608" s="98"/>
      <c r="X608" s="98"/>
      <c r="Y608" s="98"/>
      <c r="Z608" s="98"/>
      <c r="AA608" s="98"/>
      <c r="AB608" s="98"/>
      <c r="AC608" s="98"/>
      <c r="AD608" s="98"/>
      <c r="AE608" s="98"/>
      <c r="AF608" s="98"/>
      <c r="AG608" s="98"/>
      <c r="AH608" s="98"/>
      <c r="AI608" s="98"/>
    </row>
    <row r="609" ht="27.75" customHeight="1">
      <c r="A609" s="139"/>
      <c r="B609" s="416" t="s">
        <v>806</v>
      </c>
      <c r="C609" s="323" t="s">
        <v>807</v>
      </c>
      <c r="D609" s="189" t="s">
        <v>92</v>
      </c>
      <c r="E609" s="190" t="s">
        <v>43</v>
      </c>
      <c r="F609" s="328" t="s">
        <v>95</v>
      </c>
      <c r="G609" s="328"/>
      <c r="H609" s="511" t="s">
        <v>804</v>
      </c>
      <c r="I609" s="512" t="s">
        <v>804</v>
      </c>
      <c r="J609" s="147" t="str">
        <f t="shared" si="62"/>
        <v>#VALUE!</v>
      </c>
      <c r="K609" s="118"/>
      <c r="L609" s="97"/>
      <c r="M609" s="98"/>
      <c r="N609" s="98"/>
      <c r="O609" s="98"/>
      <c r="P609" s="98"/>
      <c r="Q609" s="98"/>
      <c r="R609" s="98"/>
      <c r="S609" s="98"/>
      <c r="T609" s="98"/>
      <c r="U609" s="98"/>
      <c r="V609" s="98"/>
      <c r="W609" s="98"/>
      <c r="X609" s="98"/>
      <c r="Y609" s="98"/>
      <c r="Z609" s="98"/>
      <c r="AA609" s="98"/>
      <c r="AB609" s="98"/>
      <c r="AC609" s="98"/>
      <c r="AD609" s="98"/>
      <c r="AE609" s="98"/>
      <c r="AF609" s="98"/>
      <c r="AG609" s="98"/>
      <c r="AH609" s="98"/>
      <c r="AI609" s="98"/>
    </row>
    <row r="610" ht="27.75" customHeight="1">
      <c r="A610" s="490"/>
      <c r="B610" s="420"/>
      <c r="C610" s="493" t="s">
        <v>808</v>
      </c>
      <c r="D610" s="263" t="s">
        <v>146</v>
      </c>
      <c r="E610" s="264" t="s">
        <v>43</v>
      </c>
      <c r="F610" s="488" t="s">
        <v>95</v>
      </c>
      <c r="G610" s="488"/>
      <c r="H610" s="420"/>
      <c r="I610" s="420"/>
      <c r="J610" s="147">
        <f t="shared" si="62"/>
        <v>0</v>
      </c>
      <c r="K610" s="118"/>
      <c r="L610" s="97"/>
      <c r="M610" s="98"/>
      <c r="N610" s="98"/>
      <c r="O610" s="98"/>
      <c r="P610" s="98"/>
      <c r="Q610" s="98"/>
      <c r="R610" s="98"/>
      <c r="S610" s="98"/>
      <c r="T610" s="98"/>
      <c r="U610" s="98"/>
      <c r="V610" s="98"/>
      <c r="W610" s="98"/>
      <c r="X610" s="98"/>
      <c r="Y610" s="98"/>
      <c r="Z610" s="98"/>
      <c r="AA610" s="98"/>
      <c r="AB610" s="98"/>
      <c r="AC610" s="98"/>
      <c r="AD610" s="98"/>
      <c r="AE610" s="98"/>
      <c r="AF610" s="98"/>
      <c r="AG610" s="98"/>
      <c r="AH610" s="98"/>
      <c r="AI610" s="98"/>
    </row>
    <row r="611" ht="27.75" customHeight="1">
      <c r="A611" s="139"/>
      <c r="B611" s="416" t="s">
        <v>809</v>
      </c>
      <c r="C611" s="323" t="s">
        <v>810</v>
      </c>
      <c r="D611" s="189" t="s">
        <v>92</v>
      </c>
      <c r="E611" s="190" t="s">
        <v>43</v>
      </c>
      <c r="F611" s="328" t="s">
        <v>95</v>
      </c>
      <c r="G611" s="328"/>
      <c r="H611" s="511" t="s">
        <v>804</v>
      </c>
      <c r="I611" s="512" t="s">
        <v>804</v>
      </c>
      <c r="J611" s="147" t="str">
        <f t="shared" si="62"/>
        <v>#VALUE!</v>
      </c>
      <c r="K611" s="118"/>
      <c r="L611" s="97"/>
      <c r="M611" s="98"/>
      <c r="N611" s="98"/>
      <c r="O611" s="98"/>
      <c r="P611" s="98"/>
      <c r="Q611" s="98"/>
      <c r="R611" s="98"/>
      <c r="S611" s="98"/>
      <c r="T611" s="98"/>
      <c r="U611" s="98"/>
      <c r="V611" s="98"/>
      <c r="W611" s="98"/>
      <c r="X611" s="98"/>
      <c r="Y611" s="98"/>
      <c r="Z611" s="98"/>
      <c r="AA611" s="98"/>
      <c r="AB611" s="98"/>
      <c r="AC611" s="98"/>
      <c r="AD611" s="98"/>
      <c r="AE611" s="98"/>
      <c r="AF611" s="98"/>
      <c r="AG611" s="98"/>
      <c r="AH611" s="98"/>
      <c r="AI611" s="98"/>
    </row>
    <row r="612" ht="27.75" customHeight="1">
      <c r="A612" s="490"/>
      <c r="B612" s="420"/>
      <c r="C612" s="493" t="s">
        <v>811</v>
      </c>
      <c r="D612" s="263" t="s">
        <v>146</v>
      </c>
      <c r="E612" s="264" t="s">
        <v>43</v>
      </c>
      <c r="F612" s="488" t="s">
        <v>95</v>
      </c>
      <c r="G612" s="488"/>
      <c r="H612" s="420"/>
      <c r="I612" s="420"/>
      <c r="J612" s="147">
        <f t="shared" si="62"/>
        <v>0</v>
      </c>
      <c r="K612" s="118"/>
      <c r="L612" s="97"/>
      <c r="M612" s="98"/>
      <c r="N612" s="98"/>
      <c r="O612" s="98"/>
      <c r="P612" s="98"/>
      <c r="Q612" s="98"/>
      <c r="R612" s="98"/>
      <c r="S612" s="98"/>
      <c r="T612" s="98"/>
      <c r="U612" s="98"/>
      <c r="V612" s="98"/>
      <c r="W612" s="98"/>
      <c r="X612" s="98"/>
      <c r="Y612" s="98"/>
      <c r="Z612" s="98"/>
      <c r="AA612" s="98"/>
      <c r="AB612" s="98"/>
      <c r="AC612" s="98"/>
      <c r="AD612" s="98"/>
      <c r="AE612" s="98"/>
      <c r="AF612" s="98"/>
      <c r="AG612" s="98"/>
      <c r="AH612" s="98"/>
      <c r="AI612" s="98"/>
    </row>
    <row r="613" ht="27.75" customHeight="1">
      <c r="A613" s="139"/>
      <c r="B613" s="416" t="s">
        <v>812</v>
      </c>
      <c r="C613" s="323" t="s">
        <v>813</v>
      </c>
      <c r="D613" s="189" t="s">
        <v>92</v>
      </c>
      <c r="E613" s="190" t="s">
        <v>43</v>
      </c>
      <c r="F613" s="328" t="s">
        <v>95</v>
      </c>
      <c r="G613" s="328"/>
      <c r="H613" s="511" t="s">
        <v>804</v>
      </c>
      <c r="I613" s="512" t="s">
        <v>804</v>
      </c>
      <c r="J613" s="147" t="str">
        <f t="shared" si="62"/>
        <v>#VALUE!</v>
      </c>
      <c r="K613" s="118"/>
      <c r="L613" s="97"/>
      <c r="M613" s="98"/>
      <c r="N613" s="98"/>
      <c r="O613" s="98"/>
      <c r="P613" s="98"/>
      <c r="Q613" s="98"/>
      <c r="R613" s="98"/>
      <c r="S613" s="98"/>
      <c r="T613" s="98"/>
      <c r="U613" s="98"/>
      <c r="V613" s="98"/>
      <c r="W613" s="98"/>
      <c r="X613" s="98"/>
      <c r="Y613" s="98"/>
      <c r="Z613" s="98"/>
      <c r="AA613" s="98"/>
      <c r="AB613" s="98"/>
      <c r="AC613" s="98"/>
      <c r="AD613" s="98"/>
      <c r="AE613" s="98"/>
      <c r="AF613" s="98"/>
      <c r="AG613" s="98"/>
      <c r="AH613" s="98"/>
      <c r="AI613" s="98"/>
    </row>
    <row r="614" ht="27.75" customHeight="1">
      <c r="A614" s="139"/>
      <c r="B614" s="420"/>
      <c r="C614" s="493" t="s">
        <v>814</v>
      </c>
      <c r="D614" s="263" t="s">
        <v>146</v>
      </c>
      <c r="E614" s="264" t="s">
        <v>43</v>
      </c>
      <c r="F614" s="488" t="s">
        <v>95</v>
      </c>
      <c r="G614" s="488"/>
      <c r="H614" s="420"/>
      <c r="I614" s="420"/>
      <c r="J614" s="147">
        <f t="shared" si="62"/>
        <v>0</v>
      </c>
      <c r="K614" s="118"/>
      <c r="L614" s="97"/>
      <c r="M614" s="98"/>
      <c r="N614" s="98"/>
      <c r="O614" s="98"/>
      <c r="P614" s="98"/>
      <c r="Q614" s="98"/>
      <c r="R614" s="98"/>
      <c r="S614" s="98"/>
      <c r="T614" s="98"/>
      <c r="U614" s="98"/>
      <c r="V614" s="98"/>
      <c r="W614" s="98"/>
      <c r="X614" s="98"/>
      <c r="Y614" s="98"/>
      <c r="Z614" s="98"/>
      <c r="AA614" s="98"/>
      <c r="AB614" s="98"/>
      <c r="AC614" s="98"/>
      <c r="AD614" s="98"/>
      <c r="AE614" s="98"/>
      <c r="AF614" s="98"/>
      <c r="AG614" s="98"/>
      <c r="AH614" s="98"/>
      <c r="AI614" s="98"/>
    </row>
    <row r="615" ht="27.75" customHeight="1">
      <c r="A615" s="139"/>
      <c r="B615" s="416" t="s">
        <v>815</v>
      </c>
      <c r="C615" s="323" t="s">
        <v>816</v>
      </c>
      <c r="D615" s="189" t="s">
        <v>92</v>
      </c>
      <c r="E615" s="190" t="s">
        <v>43</v>
      </c>
      <c r="F615" s="328" t="s">
        <v>95</v>
      </c>
      <c r="G615" s="328"/>
      <c r="H615" s="511" t="s">
        <v>804</v>
      </c>
      <c r="I615" s="512" t="s">
        <v>804</v>
      </c>
      <c r="J615" s="147" t="str">
        <f t="shared" si="62"/>
        <v>#VALUE!</v>
      </c>
      <c r="K615" s="118"/>
      <c r="L615" s="97"/>
      <c r="M615" s="98"/>
      <c r="N615" s="98"/>
      <c r="O615" s="98"/>
      <c r="P615" s="98"/>
      <c r="Q615" s="98"/>
      <c r="R615" s="98"/>
      <c r="S615" s="98"/>
      <c r="T615" s="98"/>
      <c r="U615" s="98"/>
      <c r="V615" s="98"/>
      <c r="W615" s="98"/>
      <c r="X615" s="98"/>
      <c r="Y615" s="98"/>
      <c r="Z615" s="98"/>
      <c r="AA615" s="98"/>
      <c r="AB615" s="98"/>
      <c r="AC615" s="98"/>
      <c r="AD615" s="98"/>
      <c r="AE615" s="98"/>
      <c r="AF615" s="98"/>
      <c r="AG615" s="98"/>
      <c r="AH615" s="98"/>
      <c r="AI615" s="98"/>
    </row>
    <row r="616" ht="27.75" customHeight="1">
      <c r="A616" s="139"/>
      <c r="B616" s="420"/>
      <c r="C616" s="493" t="s">
        <v>817</v>
      </c>
      <c r="D616" s="263" t="s">
        <v>146</v>
      </c>
      <c r="E616" s="264" t="s">
        <v>43</v>
      </c>
      <c r="F616" s="488" t="s">
        <v>95</v>
      </c>
      <c r="G616" s="488"/>
      <c r="H616" s="420"/>
      <c r="I616" s="420"/>
      <c r="J616" s="147">
        <f t="shared" si="62"/>
        <v>0</v>
      </c>
      <c r="K616" s="118"/>
      <c r="L616" s="97"/>
      <c r="M616" s="98"/>
      <c r="N616" s="98"/>
      <c r="O616" s="98"/>
      <c r="P616" s="98"/>
      <c r="Q616" s="98"/>
      <c r="R616" s="98"/>
      <c r="S616" s="98"/>
      <c r="T616" s="98"/>
      <c r="U616" s="98"/>
      <c r="V616" s="98"/>
      <c r="W616" s="98"/>
      <c r="X616" s="98"/>
      <c r="Y616" s="98"/>
      <c r="Z616" s="98"/>
      <c r="AA616" s="98"/>
      <c r="AB616" s="98"/>
      <c r="AC616" s="98"/>
      <c r="AD616" s="98"/>
      <c r="AE616" s="98"/>
      <c r="AF616" s="98"/>
      <c r="AG616" s="98"/>
      <c r="AH616" s="98"/>
      <c r="AI616" s="98"/>
    </row>
    <row r="617" ht="27.75" customHeight="1">
      <c r="A617" s="139"/>
      <c r="B617" s="416" t="s">
        <v>818</v>
      </c>
      <c r="C617" s="323" t="s">
        <v>819</v>
      </c>
      <c r="D617" s="189" t="s">
        <v>92</v>
      </c>
      <c r="E617" s="190" t="s">
        <v>43</v>
      </c>
      <c r="F617" s="328" t="s">
        <v>95</v>
      </c>
      <c r="G617" s="328"/>
      <c r="H617" s="511" t="s">
        <v>804</v>
      </c>
      <c r="I617" s="512" t="s">
        <v>804</v>
      </c>
      <c r="J617" s="147" t="str">
        <f t="shared" si="62"/>
        <v>#VALUE!</v>
      </c>
      <c r="K617" s="118"/>
      <c r="L617" s="97"/>
      <c r="M617" s="98"/>
      <c r="N617" s="98"/>
      <c r="O617" s="98"/>
      <c r="P617" s="98"/>
      <c r="Q617" s="98"/>
      <c r="R617" s="98"/>
      <c r="S617" s="98"/>
      <c r="T617" s="98"/>
      <c r="U617" s="98"/>
      <c r="V617" s="98"/>
      <c r="W617" s="98"/>
      <c r="X617" s="98"/>
      <c r="Y617" s="98"/>
      <c r="Z617" s="98"/>
      <c r="AA617" s="98"/>
      <c r="AB617" s="98"/>
      <c r="AC617" s="98"/>
      <c r="AD617" s="98"/>
      <c r="AE617" s="98"/>
      <c r="AF617" s="98"/>
      <c r="AG617" s="98"/>
      <c r="AH617" s="98"/>
      <c r="AI617" s="98"/>
    </row>
    <row r="618" ht="27.75" customHeight="1">
      <c r="A618" s="139"/>
      <c r="B618" s="420"/>
      <c r="C618" s="493" t="s">
        <v>820</v>
      </c>
      <c r="D618" s="263" t="s">
        <v>146</v>
      </c>
      <c r="E618" s="264" t="s">
        <v>43</v>
      </c>
      <c r="F618" s="488" t="s">
        <v>95</v>
      </c>
      <c r="G618" s="488"/>
      <c r="H618" s="420"/>
      <c r="I618" s="420"/>
      <c r="J618" s="147">
        <f t="shared" si="62"/>
        <v>0</v>
      </c>
      <c r="K618" s="118"/>
      <c r="L618" s="97"/>
      <c r="M618" s="98"/>
      <c r="N618" s="98"/>
      <c r="O618" s="98"/>
      <c r="P618" s="98"/>
      <c r="Q618" s="98"/>
      <c r="R618" s="98"/>
      <c r="S618" s="98"/>
      <c r="T618" s="98"/>
      <c r="U618" s="98"/>
      <c r="V618" s="98"/>
      <c r="W618" s="98"/>
      <c r="X618" s="98"/>
      <c r="Y618" s="98"/>
      <c r="Z618" s="98"/>
      <c r="AA618" s="98"/>
      <c r="AB618" s="98"/>
      <c r="AC618" s="98"/>
      <c r="AD618" s="98"/>
      <c r="AE618" s="98"/>
      <c r="AF618" s="98"/>
      <c r="AG618" s="98"/>
      <c r="AH618" s="98"/>
      <c r="AI618" s="98"/>
    </row>
    <row r="619" ht="19.5" customHeight="1">
      <c r="A619" s="139"/>
      <c r="B619" s="416" t="s">
        <v>821</v>
      </c>
      <c r="C619" s="323" t="s">
        <v>822</v>
      </c>
      <c r="D619" s="427" t="s">
        <v>92</v>
      </c>
      <c r="E619" s="428" t="s">
        <v>43</v>
      </c>
      <c r="F619" s="449" t="s">
        <v>95</v>
      </c>
      <c r="G619" s="328"/>
      <c r="H619" s="511" t="s">
        <v>804</v>
      </c>
      <c r="I619" s="512" t="s">
        <v>804</v>
      </c>
      <c r="J619" s="433" t="str">
        <f t="shared" si="62"/>
        <v>#VALUE!</v>
      </c>
      <c r="K619" s="118"/>
      <c r="L619" s="97"/>
      <c r="M619" s="98"/>
      <c r="N619" s="98"/>
      <c r="O619" s="98"/>
      <c r="P619" s="98"/>
      <c r="Q619" s="98"/>
      <c r="R619" s="98"/>
      <c r="S619" s="98"/>
      <c r="T619" s="98"/>
      <c r="U619" s="98"/>
      <c r="V619" s="98"/>
      <c r="W619" s="98"/>
      <c r="X619" s="98"/>
      <c r="Y619" s="98"/>
      <c r="Z619" s="98"/>
      <c r="AA619" s="98"/>
      <c r="AB619" s="98"/>
      <c r="AC619" s="98"/>
      <c r="AD619" s="98"/>
      <c r="AE619" s="98"/>
      <c r="AF619" s="98"/>
      <c r="AG619" s="98"/>
      <c r="AH619" s="98"/>
      <c r="AI619" s="98"/>
    </row>
    <row r="620" ht="19.5" customHeight="1">
      <c r="A620" s="139"/>
      <c r="B620" s="420"/>
      <c r="C620" s="493" t="s">
        <v>823</v>
      </c>
      <c r="D620" s="420"/>
      <c r="E620" s="420"/>
      <c r="F620" s="420"/>
      <c r="G620" s="339"/>
      <c r="H620" s="420"/>
      <c r="I620" s="420"/>
      <c r="J620" s="434"/>
      <c r="K620" s="118"/>
      <c r="L620" s="97"/>
      <c r="M620" s="98"/>
      <c r="N620" s="98"/>
      <c r="O620" s="98"/>
      <c r="P620" s="98"/>
      <c r="Q620" s="98"/>
      <c r="R620" s="98"/>
      <c r="S620" s="98"/>
      <c r="T620" s="98"/>
      <c r="U620" s="98"/>
      <c r="V620" s="98"/>
      <c r="W620" s="98"/>
      <c r="X620" s="98"/>
      <c r="Y620" s="98"/>
      <c r="Z620" s="98"/>
      <c r="AA620" s="98"/>
      <c r="AB620" s="98"/>
      <c r="AC620" s="98"/>
      <c r="AD620" s="98"/>
      <c r="AE620" s="98"/>
      <c r="AF620" s="98"/>
      <c r="AG620" s="98"/>
      <c r="AH620" s="98"/>
      <c r="AI620" s="98"/>
    </row>
    <row r="621" ht="19.5" customHeight="1">
      <c r="A621" s="139"/>
      <c r="B621" s="435" t="s">
        <v>824</v>
      </c>
      <c r="C621" s="341" t="s">
        <v>825</v>
      </c>
      <c r="D621" s="437" t="s">
        <v>92</v>
      </c>
      <c r="E621" s="438" t="s">
        <v>43</v>
      </c>
      <c r="F621" s="452" t="s">
        <v>95</v>
      </c>
      <c r="G621" s="334"/>
      <c r="H621" s="511" t="s">
        <v>804</v>
      </c>
      <c r="I621" s="512" t="s">
        <v>804</v>
      </c>
      <c r="J621" s="433" t="str">
        <f>H621/1.2</f>
        <v>#VALUE!</v>
      </c>
      <c r="K621" s="118"/>
      <c r="L621" s="97"/>
      <c r="M621" s="98"/>
      <c r="N621" s="98"/>
      <c r="O621" s="98"/>
      <c r="P621" s="98"/>
      <c r="Q621" s="98"/>
      <c r="R621" s="98"/>
      <c r="S621" s="98"/>
      <c r="T621" s="98"/>
      <c r="U621" s="98"/>
      <c r="V621" s="98"/>
      <c r="W621" s="98"/>
      <c r="X621" s="98"/>
      <c r="Y621" s="98"/>
      <c r="Z621" s="98"/>
      <c r="AA621" s="98"/>
      <c r="AB621" s="98"/>
      <c r="AC621" s="98"/>
      <c r="AD621" s="98"/>
      <c r="AE621" s="98"/>
      <c r="AF621" s="98"/>
      <c r="AG621" s="98"/>
      <c r="AH621" s="98"/>
      <c r="AI621" s="98"/>
    </row>
    <row r="622" ht="19.5" customHeight="1">
      <c r="A622" s="148"/>
      <c r="B622" s="420"/>
      <c r="C622" s="493" t="s">
        <v>826</v>
      </c>
      <c r="D622" s="420"/>
      <c r="E622" s="420"/>
      <c r="F622" s="420"/>
      <c r="G622" s="339"/>
      <c r="H622" s="420"/>
      <c r="I622" s="420"/>
      <c r="J622" s="434"/>
      <c r="K622" s="118"/>
      <c r="L622" s="97"/>
      <c r="M622" s="98"/>
      <c r="N622" s="98"/>
      <c r="O622" s="98"/>
      <c r="P622" s="98"/>
      <c r="Q622" s="98"/>
      <c r="R622" s="98"/>
      <c r="S622" s="98"/>
      <c r="T622" s="98"/>
      <c r="U622" s="98"/>
      <c r="V622" s="98"/>
      <c r="W622" s="98"/>
      <c r="X622" s="98"/>
      <c r="Y622" s="98"/>
      <c r="Z622" s="98"/>
      <c r="AA622" s="98"/>
      <c r="AB622" s="98"/>
      <c r="AC622" s="98"/>
      <c r="AD622" s="98"/>
      <c r="AE622" s="98"/>
      <c r="AF622" s="98"/>
      <c r="AG622" s="98"/>
      <c r="AH622" s="98"/>
      <c r="AI622" s="98"/>
    </row>
    <row r="623" ht="25.5" hidden="1" customHeight="1">
      <c r="A623" s="513" t="s">
        <v>827</v>
      </c>
      <c r="B623" s="56"/>
      <c r="C623" s="56"/>
      <c r="D623" s="56"/>
      <c r="E623" s="56"/>
      <c r="F623" s="56"/>
      <c r="G623" s="56"/>
      <c r="H623" s="56"/>
      <c r="I623" s="56"/>
      <c r="J623" s="398"/>
      <c r="K623" s="118"/>
      <c r="L623" s="97"/>
      <c r="M623" s="98"/>
      <c r="N623" s="98"/>
      <c r="O623" s="98"/>
      <c r="P623" s="98"/>
      <c r="Q623" s="98"/>
      <c r="R623" s="98"/>
      <c r="S623" s="98"/>
      <c r="T623" s="98"/>
      <c r="U623" s="98"/>
      <c r="V623" s="98"/>
      <c r="W623" s="98"/>
      <c r="X623" s="98"/>
      <c r="Y623" s="98"/>
      <c r="Z623" s="98"/>
      <c r="AA623" s="98"/>
      <c r="AB623" s="98"/>
      <c r="AC623" s="98"/>
      <c r="AD623" s="98"/>
      <c r="AE623" s="98"/>
      <c r="AF623" s="98"/>
      <c r="AG623" s="98"/>
      <c r="AH623" s="98"/>
      <c r="AI623" s="98"/>
    </row>
    <row r="624" ht="12.75" hidden="1" customHeight="1">
      <c r="A624" s="514" t="s">
        <v>828</v>
      </c>
      <c r="B624" s="56"/>
      <c r="C624" s="56"/>
      <c r="D624" s="56"/>
      <c r="E624" s="56"/>
      <c r="F624" s="56"/>
      <c r="G624" s="56"/>
      <c r="H624" s="56"/>
      <c r="I624" s="56"/>
      <c r="J624" s="398"/>
      <c r="K624" s="118"/>
      <c r="L624" s="97"/>
      <c r="M624" s="98"/>
      <c r="N624" s="98"/>
      <c r="O624" s="98"/>
      <c r="P624" s="98"/>
      <c r="Q624" s="98"/>
      <c r="R624" s="98"/>
      <c r="S624" s="98"/>
      <c r="T624" s="98"/>
      <c r="U624" s="98"/>
      <c r="V624" s="98"/>
      <c r="W624" s="98"/>
      <c r="X624" s="98"/>
      <c r="Y624" s="98"/>
      <c r="Z624" s="98"/>
      <c r="AA624" s="98"/>
      <c r="AB624" s="98"/>
      <c r="AC624" s="98"/>
      <c r="AD624" s="98"/>
      <c r="AE624" s="98"/>
      <c r="AF624" s="98"/>
      <c r="AG624" s="98"/>
      <c r="AH624" s="98"/>
      <c r="AI624" s="98"/>
    </row>
    <row r="625" ht="15.75" customHeight="1">
      <c r="A625" s="237" t="s">
        <v>829</v>
      </c>
      <c r="B625" s="56"/>
      <c r="C625" s="56"/>
      <c r="D625" s="56"/>
      <c r="E625" s="56"/>
      <c r="F625" s="56"/>
      <c r="G625" s="56"/>
      <c r="H625" s="56"/>
      <c r="I625" s="56"/>
      <c r="J625" s="398"/>
      <c r="K625" s="118"/>
      <c r="L625" s="97"/>
      <c r="M625" s="98"/>
      <c r="N625" s="98"/>
      <c r="O625" s="98"/>
      <c r="P625" s="98"/>
      <c r="Q625" s="98"/>
      <c r="R625" s="98"/>
      <c r="S625" s="98"/>
      <c r="T625" s="98"/>
      <c r="U625" s="98"/>
      <c r="V625" s="98"/>
      <c r="W625" s="98"/>
      <c r="X625" s="98"/>
      <c r="Y625" s="98"/>
      <c r="Z625" s="98"/>
      <c r="AA625" s="98"/>
      <c r="AB625" s="98"/>
      <c r="AC625" s="98"/>
      <c r="AD625" s="98"/>
      <c r="AE625" s="98"/>
      <c r="AF625" s="98"/>
      <c r="AG625" s="98"/>
      <c r="AH625" s="98"/>
      <c r="AI625" s="98"/>
    </row>
    <row r="626" ht="19.5" customHeight="1">
      <c r="A626" s="284"/>
      <c r="B626" s="284"/>
      <c r="C626" s="284"/>
      <c r="D626" s="284"/>
      <c r="E626" s="284"/>
      <c r="F626" s="284"/>
      <c r="G626" s="284"/>
      <c r="H626" s="284"/>
      <c r="I626" s="515"/>
      <c r="J626" s="284"/>
      <c r="K626" s="508"/>
      <c r="L626" s="509"/>
      <c r="M626" s="510"/>
      <c r="N626" s="510"/>
      <c r="O626" s="510"/>
      <c r="P626" s="510"/>
      <c r="Q626" s="510"/>
      <c r="R626" s="510"/>
      <c r="S626" s="510"/>
      <c r="T626" s="510"/>
      <c r="U626" s="510"/>
      <c r="V626" s="510"/>
      <c r="W626" s="510"/>
      <c r="X626" s="510"/>
      <c r="Y626" s="510"/>
      <c r="Z626" s="510"/>
      <c r="AA626" s="510"/>
      <c r="AB626" s="510"/>
      <c r="AC626" s="510"/>
      <c r="AD626" s="510"/>
      <c r="AE626" s="510"/>
      <c r="AF626" s="510"/>
      <c r="AG626" s="510"/>
      <c r="AH626" s="510"/>
      <c r="AI626" s="510"/>
    </row>
    <row r="627" ht="12.75" customHeight="1">
      <c r="A627" s="516" t="s">
        <v>830</v>
      </c>
      <c r="B627" s="517"/>
      <c r="C627" s="517"/>
      <c r="D627" s="517"/>
      <c r="E627" s="517"/>
      <c r="F627" s="517"/>
      <c r="G627" s="517"/>
      <c r="H627" s="517"/>
      <c r="I627" s="518" t="s">
        <v>831</v>
      </c>
      <c r="J627" s="284"/>
      <c r="K627" s="118"/>
      <c r="L627" s="97"/>
      <c r="M627" s="98"/>
      <c r="N627" s="98"/>
      <c r="O627" s="98"/>
      <c r="P627" s="98"/>
      <c r="Q627" s="98"/>
      <c r="R627" s="98"/>
      <c r="S627" s="98"/>
      <c r="T627" s="98"/>
      <c r="U627" s="98"/>
      <c r="V627" s="98"/>
      <c r="W627" s="98"/>
      <c r="X627" s="98"/>
      <c r="Y627" s="98"/>
      <c r="Z627" s="98"/>
      <c r="AA627" s="98"/>
      <c r="AB627" s="98"/>
      <c r="AC627" s="98"/>
      <c r="AD627" s="98"/>
      <c r="AE627" s="98"/>
      <c r="AF627" s="98"/>
      <c r="AG627" s="98"/>
      <c r="AH627" s="98"/>
      <c r="AI627" s="98"/>
    </row>
    <row r="628" ht="19.5" customHeight="1">
      <c r="A628" s="519"/>
      <c r="B628" s="520"/>
      <c r="C628" s="520"/>
      <c r="D628" s="520"/>
      <c r="E628" s="520"/>
      <c r="F628" s="520"/>
      <c r="G628" s="520"/>
      <c r="H628" s="520"/>
      <c r="I628" s="521">
        <f>$I$5</f>
        <v>0.05</v>
      </c>
      <c r="J628" s="284"/>
      <c r="K628" s="118"/>
      <c r="L628" s="118"/>
      <c r="M628" s="118"/>
      <c r="N628" s="118"/>
      <c r="O628" s="118"/>
      <c r="P628" s="118"/>
      <c r="Q628" s="118"/>
      <c r="R628" s="118"/>
      <c r="S628" s="118"/>
      <c r="T628" s="118"/>
      <c r="U628" s="118"/>
      <c r="V628" s="118"/>
      <c r="W628" s="118"/>
      <c r="X628" s="118"/>
      <c r="Y628" s="118"/>
      <c r="Z628" s="118"/>
      <c r="AA628" s="118"/>
      <c r="AB628" s="118"/>
      <c r="AC628" s="118"/>
      <c r="AD628" s="118"/>
      <c r="AE628" s="118"/>
      <c r="AF628" s="118"/>
      <c r="AG628" s="118"/>
      <c r="AH628" s="118"/>
      <c r="AI628" s="118"/>
    </row>
    <row r="629" ht="24.75" customHeight="1">
      <c r="A629" s="139"/>
      <c r="B629" s="416" t="s">
        <v>832</v>
      </c>
      <c r="C629" s="522" t="s">
        <v>833</v>
      </c>
      <c r="D629" s="427" t="s">
        <v>109</v>
      </c>
      <c r="E629" s="428" t="s">
        <v>53</v>
      </c>
      <c r="F629" s="429" t="s">
        <v>91</v>
      </c>
      <c r="G629" s="523">
        <f>H629/1.2</f>
        <v>22.25</v>
      </c>
      <c r="H629" s="444">
        <v>26.7</v>
      </c>
      <c r="I629" s="445">
        <f>H629*(1-$I$628)</f>
        <v>25.365</v>
      </c>
      <c r="J629" s="433">
        <f>H629/1.2</f>
        <v>22.25</v>
      </c>
      <c r="K629" s="468"/>
      <c r="L629" s="118"/>
      <c r="M629" s="118"/>
      <c r="N629" s="118"/>
      <c r="O629" s="118"/>
      <c r="P629" s="118"/>
      <c r="Q629" s="118"/>
      <c r="R629" s="118"/>
      <c r="S629" s="118"/>
      <c r="T629" s="118"/>
      <c r="U629" s="118"/>
      <c r="V629" s="118"/>
      <c r="W629" s="118"/>
      <c r="X629" s="118"/>
      <c r="Y629" s="118"/>
      <c r="Z629" s="118"/>
      <c r="AA629" s="118"/>
      <c r="AB629" s="118"/>
      <c r="AC629" s="118"/>
      <c r="AD629" s="118"/>
      <c r="AE629" s="118"/>
      <c r="AF629" s="118"/>
      <c r="AG629" s="118"/>
      <c r="AH629" s="118"/>
      <c r="AI629" s="118"/>
    </row>
    <row r="630" ht="24.75" customHeight="1">
      <c r="A630" s="139"/>
      <c r="B630" s="420"/>
      <c r="C630" s="308" t="s">
        <v>834</v>
      </c>
      <c r="D630" s="420"/>
      <c r="E630" s="420"/>
      <c r="F630" s="420"/>
      <c r="G630" s="420"/>
      <c r="H630" s="420"/>
      <c r="I630" s="420"/>
      <c r="J630" s="434"/>
      <c r="K630" s="434"/>
      <c r="L630" s="118"/>
      <c r="M630" s="118"/>
      <c r="N630" s="118"/>
      <c r="O630" s="118"/>
      <c r="P630" s="118"/>
      <c r="Q630" s="118"/>
      <c r="R630" s="118"/>
      <c r="S630" s="118"/>
      <c r="T630" s="118"/>
      <c r="U630" s="118"/>
      <c r="V630" s="118"/>
      <c r="W630" s="118"/>
      <c r="X630" s="118"/>
      <c r="Y630" s="118"/>
      <c r="Z630" s="118"/>
      <c r="AA630" s="118"/>
      <c r="AB630" s="118"/>
      <c r="AC630" s="118"/>
      <c r="AD630" s="118"/>
      <c r="AE630" s="118"/>
      <c r="AF630" s="118"/>
      <c r="AG630" s="118"/>
      <c r="AH630" s="118"/>
      <c r="AI630" s="118"/>
    </row>
    <row r="631" ht="24.75" customHeight="1">
      <c r="A631" s="139"/>
      <c r="B631" s="416" t="s">
        <v>835</v>
      </c>
      <c r="C631" s="522" t="s">
        <v>836</v>
      </c>
      <c r="D631" s="427" t="s">
        <v>92</v>
      </c>
      <c r="E631" s="190" t="s">
        <v>837</v>
      </c>
      <c r="F631" s="429" t="s">
        <v>91</v>
      </c>
      <c r="G631" s="524">
        <f t="shared" ref="G631:G635" si="63">H631/1.2</f>
        <v>57.05</v>
      </c>
      <c r="H631" s="126">
        <v>68.46</v>
      </c>
      <c r="I631" s="194">
        <f>H631*(1-I628)</f>
        <v>65.037</v>
      </c>
      <c r="J631" s="147">
        <f>H631/1.2</f>
        <v>57.05</v>
      </c>
      <c r="K631" s="468"/>
      <c r="L631" s="118"/>
      <c r="M631" s="118"/>
      <c r="N631" s="118"/>
      <c r="O631" s="118"/>
      <c r="P631" s="118"/>
      <c r="Q631" s="118"/>
      <c r="R631" s="118"/>
      <c r="S631" s="118"/>
      <c r="T631" s="118"/>
      <c r="U631" s="118"/>
      <c r="V631" s="118"/>
      <c r="W631" s="118"/>
      <c r="X631" s="118"/>
      <c r="Y631" s="118"/>
      <c r="Z631" s="118"/>
      <c r="AA631" s="118"/>
      <c r="AB631" s="118"/>
      <c r="AC631" s="118"/>
      <c r="AD631" s="118"/>
      <c r="AE631" s="118"/>
      <c r="AF631" s="118"/>
      <c r="AG631" s="118"/>
      <c r="AH631" s="118"/>
      <c r="AI631" s="118"/>
    </row>
    <row r="632" ht="24.75" customHeight="1">
      <c r="A632" s="139"/>
      <c r="B632" s="420"/>
      <c r="C632" s="308" t="s">
        <v>838</v>
      </c>
      <c r="D632" s="420"/>
      <c r="E632" s="196" t="s">
        <v>53</v>
      </c>
      <c r="F632" s="420"/>
      <c r="G632" s="525">
        <f t="shared" si="63"/>
        <v>22.2495</v>
      </c>
      <c r="H632" s="526">
        <f t="shared" ref="H632:I632" si="64">H631*0.39</f>
        <v>26.6994</v>
      </c>
      <c r="I632" s="527">
        <f t="shared" si="64"/>
        <v>25.36443</v>
      </c>
      <c r="J632" s="528"/>
      <c r="K632" s="434"/>
      <c r="L632" s="118"/>
      <c r="M632" s="118"/>
      <c r="N632" s="118"/>
      <c r="O632" s="118"/>
      <c r="P632" s="118"/>
      <c r="Q632" s="118"/>
      <c r="R632" s="118"/>
      <c r="S632" s="118"/>
      <c r="T632" s="118"/>
      <c r="U632" s="118"/>
      <c r="V632" s="118"/>
      <c r="W632" s="118"/>
      <c r="X632" s="118"/>
      <c r="Y632" s="118"/>
      <c r="Z632" s="118"/>
      <c r="AA632" s="118"/>
      <c r="AB632" s="118"/>
      <c r="AC632" s="118"/>
      <c r="AD632" s="118"/>
      <c r="AE632" s="118"/>
      <c r="AF632" s="118"/>
      <c r="AG632" s="118"/>
      <c r="AH632" s="118"/>
      <c r="AI632" s="118"/>
    </row>
    <row r="633" ht="18.0" customHeight="1">
      <c r="A633" s="139"/>
      <c r="B633" s="529" t="s">
        <v>839</v>
      </c>
      <c r="C633" s="359" t="s">
        <v>840</v>
      </c>
      <c r="D633" s="427" t="s">
        <v>92</v>
      </c>
      <c r="E633" s="190" t="s">
        <v>837</v>
      </c>
      <c r="F633" s="449" t="s">
        <v>95</v>
      </c>
      <c r="G633" s="524">
        <f t="shared" si="63"/>
        <v>58.25</v>
      </c>
      <c r="H633" s="126">
        <v>69.9</v>
      </c>
      <c r="I633" s="194">
        <f>H633*(1-I628)</f>
        <v>66.405</v>
      </c>
      <c r="J633" s="147">
        <f>H633/1.2</f>
        <v>58.25</v>
      </c>
      <c r="K633" s="118"/>
      <c r="L633" s="118"/>
      <c r="M633" s="118"/>
      <c r="N633" s="118"/>
      <c r="O633" s="118"/>
      <c r="P633" s="118"/>
      <c r="Q633" s="118"/>
      <c r="R633" s="118"/>
      <c r="S633" s="118"/>
      <c r="T633" s="118"/>
      <c r="U633" s="118"/>
      <c r="V633" s="118"/>
      <c r="W633" s="118"/>
      <c r="X633" s="118"/>
      <c r="Y633" s="118"/>
      <c r="Z633" s="118"/>
      <c r="AA633" s="118"/>
      <c r="AB633" s="118"/>
      <c r="AC633" s="118"/>
      <c r="AD633" s="118"/>
      <c r="AE633" s="118"/>
      <c r="AF633" s="118"/>
      <c r="AG633" s="118"/>
      <c r="AH633" s="118"/>
      <c r="AI633" s="118"/>
    </row>
    <row r="634" ht="18.0" customHeight="1">
      <c r="A634" s="139"/>
      <c r="B634" s="420"/>
      <c r="C634" s="308" t="s">
        <v>841</v>
      </c>
      <c r="D634" s="420"/>
      <c r="E634" s="196" t="s">
        <v>53</v>
      </c>
      <c r="F634" s="420"/>
      <c r="G634" s="525">
        <f t="shared" si="63"/>
        <v>36.115</v>
      </c>
      <c r="H634" s="526">
        <f t="shared" ref="H634:I634" si="65">H633*0.62</f>
        <v>43.338</v>
      </c>
      <c r="I634" s="527">
        <f t="shared" si="65"/>
        <v>41.1711</v>
      </c>
      <c r="J634" s="530"/>
      <c r="K634" s="118"/>
      <c r="L634" s="118"/>
      <c r="M634" s="118"/>
      <c r="N634" s="118"/>
      <c r="O634" s="118"/>
      <c r="P634" s="118"/>
      <c r="Q634" s="118"/>
      <c r="R634" s="118"/>
      <c r="S634" s="118"/>
      <c r="T634" s="118"/>
      <c r="U634" s="118"/>
      <c r="V634" s="118"/>
      <c r="W634" s="118"/>
      <c r="X634" s="118"/>
      <c r="Y634" s="118"/>
      <c r="Z634" s="118"/>
      <c r="AA634" s="118"/>
      <c r="AB634" s="118"/>
      <c r="AC634" s="118"/>
      <c r="AD634" s="118"/>
      <c r="AE634" s="118"/>
      <c r="AF634" s="118"/>
      <c r="AG634" s="118"/>
      <c r="AH634" s="118"/>
      <c r="AI634" s="118"/>
    </row>
    <row r="635" ht="18.0" customHeight="1">
      <c r="A635" s="139"/>
      <c r="B635" s="529" t="s">
        <v>842</v>
      </c>
      <c r="C635" s="359" t="s">
        <v>843</v>
      </c>
      <c r="D635" s="427" t="s">
        <v>109</v>
      </c>
      <c r="E635" s="428" t="s">
        <v>53</v>
      </c>
      <c r="F635" s="449" t="s">
        <v>95</v>
      </c>
      <c r="G635" s="523">
        <f t="shared" si="63"/>
        <v>47.5</v>
      </c>
      <c r="H635" s="444">
        <v>57.0</v>
      </c>
      <c r="I635" s="445">
        <f>H635*(1-$I$628)</f>
        <v>54.15</v>
      </c>
      <c r="J635" s="433">
        <f>H635/1.2</f>
        <v>47.5</v>
      </c>
      <c r="K635" s="118"/>
      <c r="L635" s="118"/>
      <c r="M635" s="118"/>
      <c r="N635" s="118"/>
      <c r="O635" s="118"/>
      <c r="P635" s="118"/>
      <c r="Q635" s="118"/>
      <c r="R635" s="118"/>
      <c r="S635" s="118"/>
      <c r="T635" s="118"/>
      <c r="U635" s="118"/>
      <c r="V635" s="118"/>
      <c r="W635" s="118"/>
      <c r="X635" s="118"/>
      <c r="Y635" s="118"/>
      <c r="Z635" s="118"/>
      <c r="AA635" s="118"/>
      <c r="AB635" s="118"/>
      <c r="AC635" s="118"/>
      <c r="AD635" s="118"/>
      <c r="AE635" s="118"/>
      <c r="AF635" s="118"/>
      <c r="AG635" s="118"/>
      <c r="AH635" s="118"/>
      <c r="AI635" s="118"/>
    </row>
    <row r="636" ht="18.0" customHeight="1">
      <c r="A636" s="139"/>
      <c r="B636" s="420"/>
      <c r="C636" s="308" t="s">
        <v>844</v>
      </c>
      <c r="D636" s="420"/>
      <c r="E636" s="420"/>
      <c r="F636" s="420"/>
      <c r="G636" s="420"/>
      <c r="H636" s="420"/>
      <c r="I636" s="420"/>
      <c r="J636" s="434"/>
      <c r="K636" s="118"/>
      <c r="L636" s="118"/>
      <c r="M636" s="118"/>
      <c r="N636" s="118"/>
      <c r="O636" s="118"/>
      <c r="P636" s="118"/>
      <c r="Q636" s="118"/>
      <c r="R636" s="118"/>
      <c r="S636" s="118"/>
      <c r="T636" s="118"/>
      <c r="U636" s="118"/>
      <c r="V636" s="118"/>
      <c r="W636" s="118"/>
      <c r="X636" s="118"/>
      <c r="Y636" s="118"/>
      <c r="Z636" s="118"/>
      <c r="AA636" s="118"/>
      <c r="AB636" s="118"/>
      <c r="AC636" s="118"/>
      <c r="AD636" s="118"/>
      <c r="AE636" s="118"/>
      <c r="AF636" s="118"/>
      <c r="AG636" s="118"/>
      <c r="AH636" s="118"/>
      <c r="AI636" s="118"/>
    </row>
    <row r="637" ht="16.5" customHeight="1">
      <c r="A637" s="139"/>
      <c r="B637" s="531" t="s">
        <v>845</v>
      </c>
      <c r="C637" s="359" t="s">
        <v>846</v>
      </c>
      <c r="D637" s="532" t="s">
        <v>96</v>
      </c>
      <c r="E637" s="533" t="s">
        <v>53</v>
      </c>
      <c r="F637" s="534" t="s">
        <v>95</v>
      </c>
      <c r="G637" s="535"/>
      <c r="H637" s="536" t="s">
        <v>804</v>
      </c>
      <c r="I637" s="537" t="s">
        <v>847</v>
      </c>
      <c r="J637" s="538"/>
      <c r="K637" s="118"/>
      <c r="L637" s="118"/>
      <c r="M637" s="118"/>
      <c r="N637" s="118"/>
      <c r="O637" s="118"/>
      <c r="P637" s="118"/>
      <c r="Q637" s="118"/>
      <c r="R637" s="118"/>
      <c r="S637" s="118"/>
      <c r="T637" s="118"/>
      <c r="U637" s="118"/>
      <c r="V637" s="118"/>
      <c r="W637" s="118"/>
      <c r="X637" s="118"/>
      <c r="Y637" s="118"/>
      <c r="Z637" s="118"/>
      <c r="AA637" s="118"/>
      <c r="AB637" s="118"/>
      <c r="AC637" s="118"/>
      <c r="AD637" s="118"/>
      <c r="AE637" s="118"/>
      <c r="AF637" s="118"/>
      <c r="AG637" s="118"/>
      <c r="AH637" s="118"/>
      <c r="AI637" s="118"/>
    </row>
    <row r="638" ht="16.5" customHeight="1">
      <c r="A638" s="139"/>
      <c r="B638" s="420"/>
      <c r="C638" s="308" t="s">
        <v>848</v>
      </c>
      <c r="D638" s="420"/>
      <c r="E638" s="420"/>
      <c r="F638" s="420"/>
      <c r="G638" s="539"/>
      <c r="H638" s="420"/>
      <c r="I638" s="420"/>
      <c r="J638" s="538"/>
      <c r="K638" s="118"/>
      <c r="L638" s="118"/>
      <c r="M638" s="118"/>
      <c r="N638" s="118"/>
      <c r="O638" s="118"/>
      <c r="P638" s="118"/>
      <c r="Q638" s="118"/>
      <c r="R638" s="118"/>
      <c r="S638" s="118"/>
      <c r="T638" s="118"/>
      <c r="U638" s="118"/>
      <c r="V638" s="118"/>
      <c r="W638" s="118"/>
      <c r="X638" s="118"/>
      <c r="Y638" s="118"/>
      <c r="Z638" s="118"/>
      <c r="AA638" s="118"/>
      <c r="AB638" s="118"/>
      <c r="AC638" s="118"/>
      <c r="AD638" s="118"/>
      <c r="AE638" s="118"/>
      <c r="AF638" s="118"/>
      <c r="AG638" s="118"/>
      <c r="AH638" s="118"/>
      <c r="AI638" s="118"/>
    </row>
    <row r="639" ht="16.5" customHeight="1">
      <c r="A639" s="139"/>
      <c r="B639" s="540" t="s">
        <v>849</v>
      </c>
      <c r="C639" s="361" t="s">
        <v>850</v>
      </c>
      <c r="D639" s="541" t="s">
        <v>96</v>
      </c>
      <c r="E639" s="542" t="s">
        <v>53</v>
      </c>
      <c r="F639" s="543" t="s">
        <v>95</v>
      </c>
      <c r="G639" s="544"/>
      <c r="H639" s="536" t="s">
        <v>804</v>
      </c>
      <c r="I639" s="537" t="s">
        <v>847</v>
      </c>
      <c r="J639" s="538"/>
      <c r="K639" s="118"/>
      <c r="L639" s="118"/>
      <c r="M639" s="118"/>
      <c r="N639" s="118"/>
      <c r="O639" s="118"/>
      <c r="P639" s="118"/>
      <c r="Q639" s="118"/>
      <c r="R639" s="118"/>
      <c r="S639" s="118"/>
      <c r="T639" s="118"/>
      <c r="U639" s="118"/>
      <c r="V639" s="118"/>
      <c r="W639" s="118"/>
      <c r="X639" s="118"/>
      <c r="Y639" s="118"/>
      <c r="Z639" s="118"/>
      <c r="AA639" s="118"/>
      <c r="AB639" s="118"/>
      <c r="AC639" s="118"/>
      <c r="AD639" s="118"/>
      <c r="AE639" s="118"/>
      <c r="AF639" s="118"/>
      <c r="AG639" s="118"/>
      <c r="AH639" s="118"/>
      <c r="AI639" s="118"/>
    </row>
    <row r="640" ht="16.5" customHeight="1">
      <c r="A640" s="148"/>
      <c r="B640" s="420"/>
      <c r="C640" s="308" t="s">
        <v>851</v>
      </c>
      <c r="D640" s="420"/>
      <c r="E640" s="420"/>
      <c r="F640" s="420"/>
      <c r="G640" s="539"/>
      <c r="H640" s="420"/>
      <c r="I640" s="420"/>
      <c r="J640" s="538"/>
      <c r="K640" s="118"/>
      <c r="L640" s="118"/>
      <c r="M640" s="118"/>
      <c r="N640" s="118"/>
      <c r="O640" s="118"/>
      <c r="P640" s="118"/>
      <c r="Q640" s="118"/>
      <c r="R640" s="118"/>
      <c r="S640" s="118"/>
      <c r="T640" s="118"/>
      <c r="U640" s="118"/>
      <c r="V640" s="118"/>
      <c r="W640" s="118"/>
      <c r="X640" s="118"/>
      <c r="Y640" s="118"/>
      <c r="Z640" s="118"/>
      <c r="AA640" s="118"/>
      <c r="AB640" s="118"/>
      <c r="AC640" s="118"/>
      <c r="AD640" s="118"/>
      <c r="AE640" s="118"/>
      <c r="AF640" s="118"/>
      <c r="AG640" s="118"/>
      <c r="AH640" s="118"/>
      <c r="AI640" s="118"/>
    </row>
    <row r="641" ht="19.5" customHeight="1">
      <c r="A641" s="139"/>
      <c r="B641" s="545" t="s">
        <v>852</v>
      </c>
      <c r="C641" s="522" t="s">
        <v>853</v>
      </c>
      <c r="D641" s="427" t="s">
        <v>92</v>
      </c>
      <c r="E641" s="190" t="s">
        <v>837</v>
      </c>
      <c r="F641" s="429" t="s">
        <v>91</v>
      </c>
      <c r="G641" s="524">
        <f t="shared" ref="G641:G646" si="66">H641/1.2</f>
        <v>57.05</v>
      </c>
      <c r="H641" s="126">
        <v>68.46</v>
      </c>
      <c r="I641" s="194">
        <f>H641*(1-$I$628)</f>
        <v>65.037</v>
      </c>
      <c r="J641" s="147">
        <f>H641/1.2</f>
        <v>57.05</v>
      </c>
      <c r="K641" s="468"/>
      <c r="L641" s="118"/>
      <c r="M641" s="118"/>
      <c r="N641" s="118"/>
      <c r="O641" s="118"/>
      <c r="P641" s="118"/>
      <c r="Q641" s="118"/>
      <c r="R641" s="118"/>
      <c r="S641" s="118"/>
      <c r="T641" s="118"/>
      <c r="U641" s="118"/>
      <c r="V641" s="118"/>
      <c r="W641" s="118"/>
      <c r="X641" s="118"/>
      <c r="Y641" s="118"/>
      <c r="Z641" s="118"/>
      <c r="AA641" s="118"/>
      <c r="AB641" s="118"/>
      <c r="AC641" s="118"/>
      <c r="AD641" s="118"/>
      <c r="AE641" s="118"/>
      <c r="AF641" s="118"/>
      <c r="AG641" s="118"/>
      <c r="AH641" s="118"/>
      <c r="AI641" s="118"/>
    </row>
    <row r="642" ht="19.5" customHeight="1">
      <c r="A642" s="139"/>
      <c r="B642" s="420"/>
      <c r="C642" s="308" t="s">
        <v>854</v>
      </c>
      <c r="D642" s="420"/>
      <c r="E642" s="196" t="s">
        <v>53</v>
      </c>
      <c r="F642" s="420"/>
      <c r="G642" s="525">
        <f t="shared" si="66"/>
        <v>45.64</v>
      </c>
      <c r="H642" s="526">
        <f t="shared" ref="H642:I642" si="67">H641*0.8</f>
        <v>54.768</v>
      </c>
      <c r="I642" s="527">
        <f t="shared" si="67"/>
        <v>52.0296</v>
      </c>
      <c r="J642" s="530"/>
      <c r="K642" s="434"/>
      <c r="L642" s="118"/>
      <c r="M642" s="118"/>
      <c r="N642" s="118"/>
      <c r="O642" s="118"/>
      <c r="P642" s="118"/>
      <c r="Q642" s="118"/>
      <c r="R642" s="118"/>
      <c r="S642" s="118"/>
      <c r="T642" s="118"/>
      <c r="U642" s="118"/>
      <c r="V642" s="118"/>
      <c r="W642" s="118"/>
      <c r="X642" s="118"/>
      <c r="Y642" s="118"/>
      <c r="Z642" s="118"/>
      <c r="AA642" s="118"/>
      <c r="AB642" s="118"/>
      <c r="AC642" s="118"/>
      <c r="AD642" s="118"/>
      <c r="AE642" s="118"/>
      <c r="AF642" s="118"/>
      <c r="AG642" s="118"/>
      <c r="AH642" s="118"/>
      <c r="AI642" s="118"/>
    </row>
    <row r="643" ht="16.5" customHeight="1">
      <c r="A643" s="139"/>
      <c r="B643" s="545" t="s">
        <v>855</v>
      </c>
      <c r="C643" s="359" t="s">
        <v>856</v>
      </c>
      <c r="D643" s="427" t="s">
        <v>92</v>
      </c>
      <c r="E643" s="190" t="s">
        <v>837</v>
      </c>
      <c r="F643" s="449" t="s">
        <v>95</v>
      </c>
      <c r="G643" s="524">
        <f t="shared" si="66"/>
        <v>58.25</v>
      </c>
      <c r="H643" s="126">
        <v>69.9</v>
      </c>
      <c r="I643" s="194">
        <f>H643*(1-$I$628)</f>
        <v>66.405</v>
      </c>
      <c r="J643" s="147">
        <f>H643/1.2</f>
        <v>58.25</v>
      </c>
      <c r="K643" s="446"/>
      <c r="L643" s="118"/>
      <c r="M643" s="118"/>
      <c r="N643" s="118"/>
      <c r="O643" s="118"/>
      <c r="P643" s="118"/>
      <c r="Q643" s="118"/>
      <c r="R643" s="118"/>
      <c r="S643" s="118"/>
      <c r="T643" s="118"/>
      <c r="U643" s="118"/>
      <c r="V643" s="118"/>
      <c r="W643" s="118"/>
      <c r="X643" s="118"/>
      <c r="Y643" s="118"/>
      <c r="Z643" s="118"/>
      <c r="AA643" s="118"/>
      <c r="AB643" s="118"/>
      <c r="AC643" s="118"/>
      <c r="AD643" s="118"/>
      <c r="AE643" s="118"/>
      <c r="AF643" s="118"/>
      <c r="AG643" s="118"/>
      <c r="AH643" s="118"/>
      <c r="AI643" s="118"/>
    </row>
    <row r="644" ht="16.5" customHeight="1">
      <c r="A644" s="139"/>
      <c r="B644" s="420"/>
      <c r="C644" s="308" t="s">
        <v>857</v>
      </c>
      <c r="D644" s="420"/>
      <c r="E644" s="196" t="s">
        <v>53</v>
      </c>
      <c r="F644" s="420"/>
      <c r="G644" s="525">
        <f t="shared" si="66"/>
        <v>55.97825</v>
      </c>
      <c r="H644" s="526">
        <f t="shared" ref="H644:I644" si="68">H643*0.961</f>
        <v>67.1739</v>
      </c>
      <c r="I644" s="527">
        <f t="shared" si="68"/>
        <v>63.815205</v>
      </c>
      <c r="J644" s="530"/>
      <c r="K644" s="434"/>
      <c r="L644" s="118"/>
      <c r="M644" s="118"/>
      <c r="N644" s="118"/>
      <c r="O644" s="118"/>
      <c r="P644" s="118"/>
      <c r="Q644" s="118"/>
      <c r="R644" s="118"/>
      <c r="S644" s="118"/>
      <c r="T644" s="118"/>
      <c r="U644" s="118"/>
      <c r="V644" s="118"/>
      <c r="W644" s="118"/>
      <c r="X644" s="118"/>
      <c r="Y644" s="118"/>
      <c r="Z644" s="118"/>
      <c r="AA644" s="118"/>
      <c r="AB644" s="118"/>
      <c r="AC644" s="118"/>
      <c r="AD644" s="118"/>
      <c r="AE644" s="118"/>
      <c r="AF644" s="118"/>
      <c r="AG644" s="118"/>
      <c r="AH644" s="118"/>
      <c r="AI644" s="118"/>
    </row>
    <row r="645" ht="16.5" customHeight="1">
      <c r="A645" s="139"/>
      <c r="B645" s="545" t="s">
        <v>858</v>
      </c>
      <c r="C645" s="359" t="s">
        <v>859</v>
      </c>
      <c r="D645" s="427" t="s">
        <v>92</v>
      </c>
      <c r="E645" s="190" t="s">
        <v>837</v>
      </c>
      <c r="F645" s="429" t="s">
        <v>91</v>
      </c>
      <c r="G645" s="524">
        <f t="shared" si="66"/>
        <v>57.05</v>
      </c>
      <c r="H645" s="126">
        <v>68.46</v>
      </c>
      <c r="I645" s="194">
        <f>H645*(1-$I$628)</f>
        <v>65.037</v>
      </c>
      <c r="J645" s="147">
        <f>H645/1.2</f>
        <v>57.05</v>
      </c>
      <c r="K645" s="468"/>
      <c r="L645" s="118"/>
      <c r="M645" s="118"/>
      <c r="N645" s="118"/>
      <c r="O645" s="118"/>
      <c r="P645" s="118"/>
      <c r="Q645" s="118"/>
      <c r="R645" s="118"/>
      <c r="S645" s="118"/>
      <c r="T645" s="118"/>
      <c r="U645" s="118"/>
      <c r="V645" s="118"/>
      <c r="W645" s="118"/>
      <c r="X645" s="118"/>
      <c r="Y645" s="118"/>
      <c r="Z645" s="118"/>
      <c r="AA645" s="118"/>
      <c r="AB645" s="118"/>
      <c r="AC645" s="118"/>
      <c r="AD645" s="118"/>
      <c r="AE645" s="118"/>
      <c r="AF645" s="118"/>
      <c r="AG645" s="118"/>
      <c r="AH645" s="118"/>
      <c r="AI645" s="118"/>
    </row>
    <row r="646" ht="16.5" customHeight="1">
      <c r="A646" s="139"/>
      <c r="B646" s="420"/>
      <c r="C646" s="308" t="s">
        <v>860</v>
      </c>
      <c r="D646" s="420"/>
      <c r="E646" s="196" t="s">
        <v>53</v>
      </c>
      <c r="F646" s="420"/>
      <c r="G646" s="525">
        <f t="shared" si="66"/>
        <v>73.5945</v>
      </c>
      <c r="H646" s="526">
        <f t="shared" ref="H646:I646" si="69">H645*1.29</f>
        <v>88.3134</v>
      </c>
      <c r="I646" s="527">
        <f t="shared" si="69"/>
        <v>83.89773</v>
      </c>
      <c r="J646" s="530"/>
      <c r="K646" s="434"/>
      <c r="L646" s="118"/>
      <c r="M646" s="118"/>
      <c r="N646" s="118"/>
      <c r="O646" s="118"/>
      <c r="P646" s="118"/>
      <c r="Q646" s="118"/>
      <c r="R646" s="118"/>
      <c r="S646" s="118"/>
      <c r="T646" s="118"/>
      <c r="U646" s="118"/>
      <c r="V646" s="118"/>
      <c r="W646" s="118"/>
      <c r="X646" s="118"/>
      <c r="Y646" s="118"/>
      <c r="Z646" s="118"/>
      <c r="AA646" s="118"/>
      <c r="AB646" s="118"/>
      <c r="AC646" s="118"/>
      <c r="AD646" s="118"/>
      <c r="AE646" s="118"/>
      <c r="AF646" s="118"/>
      <c r="AG646" s="118"/>
      <c r="AH646" s="118"/>
      <c r="AI646" s="118"/>
    </row>
    <row r="647" ht="16.5" customHeight="1">
      <c r="A647" s="470"/>
      <c r="B647" s="546" t="s">
        <v>861</v>
      </c>
      <c r="C647" s="361" t="s">
        <v>862</v>
      </c>
      <c r="D647" s="450" t="s">
        <v>94</v>
      </c>
      <c r="E647" s="451" t="s">
        <v>53</v>
      </c>
      <c r="F647" s="473" t="s">
        <v>95</v>
      </c>
      <c r="G647" s="218"/>
      <c r="H647" s="547" t="s">
        <v>804</v>
      </c>
      <c r="I647" s="537" t="s">
        <v>847</v>
      </c>
      <c r="J647" s="538"/>
      <c r="K647" s="118"/>
      <c r="L647" s="118"/>
      <c r="M647" s="118"/>
      <c r="N647" s="118"/>
      <c r="O647" s="118"/>
      <c r="P647" s="118"/>
      <c r="Q647" s="118"/>
      <c r="R647" s="118"/>
      <c r="S647" s="118"/>
      <c r="T647" s="118"/>
      <c r="U647" s="118"/>
      <c r="V647" s="118"/>
      <c r="W647" s="118"/>
      <c r="X647" s="118"/>
      <c r="Y647" s="118"/>
      <c r="Z647" s="118"/>
      <c r="AA647" s="118"/>
      <c r="AB647" s="118"/>
      <c r="AC647" s="118"/>
      <c r="AD647" s="118"/>
      <c r="AE647" s="118"/>
      <c r="AF647" s="118"/>
      <c r="AG647" s="118"/>
      <c r="AH647" s="118"/>
      <c r="AI647" s="118"/>
    </row>
    <row r="648" ht="16.5" customHeight="1">
      <c r="A648" s="420"/>
      <c r="B648" s="420"/>
      <c r="C648" s="308" t="s">
        <v>863</v>
      </c>
      <c r="D648" s="420"/>
      <c r="E648" s="420"/>
      <c r="F648" s="420"/>
      <c r="G648" s="488"/>
      <c r="H648" s="420"/>
      <c r="I648" s="420"/>
      <c r="J648" s="538"/>
      <c r="K648" s="118"/>
      <c r="L648" s="118"/>
      <c r="M648" s="118"/>
      <c r="N648" s="118"/>
      <c r="O648" s="118"/>
      <c r="P648" s="118"/>
      <c r="Q648" s="118"/>
      <c r="R648" s="118"/>
      <c r="S648" s="118"/>
      <c r="T648" s="118"/>
      <c r="U648" s="118"/>
      <c r="V648" s="118"/>
      <c r="W648" s="118"/>
      <c r="X648" s="118"/>
      <c r="Y648" s="118"/>
      <c r="Z648" s="118"/>
      <c r="AA648" s="118"/>
      <c r="AB648" s="118"/>
      <c r="AC648" s="118"/>
      <c r="AD648" s="118"/>
      <c r="AE648" s="118"/>
      <c r="AF648" s="118"/>
      <c r="AG648" s="118"/>
      <c r="AH648" s="118"/>
      <c r="AI648" s="118"/>
    </row>
    <row r="649" ht="13.5" customHeight="1">
      <c r="A649" s="237" t="s">
        <v>864</v>
      </c>
      <c r="B649" s="56"/>
      <c r="C649" s="56"/>
      <c r="D649" s="56"/>
      <c r="E649" s="56"/>
      <c r="F649" s="56"/>
      <c r="G649" s="56"/>
      <c r="H649" s="56"/>
      <c r="I649" s="56"/>
      <c r="J649" s="538"/>
      <c r="K649" s="118"/>
      <c r="L649" s="118"/>
      <c r="M649" s="118"/>
      <c r="N649" s="118"/>
      <c r="O649" s="118"/>
      <c r="P649" s="118"/>
      <c r="Q649" s="118"/>
      <c r="R649" s="118"/>
      <c r="S649" s="118"/>
      <c r="T649" s="118"/>
      <c r="U649" s="118"/>
      <c r="V649" s="118"/>
      <c r="W649" s="118"/>
      <c r="X649" s="118"/>
      <c r="Y649" s="118"/>
      <c r="Z649" s="118"/>
      <c r="AA649" s="118"/>
      <c r="AB649" s="118"/>
      <c r="AC649" s="118"/>
      <c r="AD649" s="118"/>
      <c r="AE649" s="118"/>
      <c r="AF649" s="118"/>
      <c r="AG649" s="118"/>
      <c r="AH649" s="118"/>
      <c r="AI649" s="118"/>
    </row>
    <row r="650" ht="15.0" customHeight="1">
      <c r="A650" s="237" t="s">
        <v>865</v>
      </c>
      <c r="B650" s="56"/>
      <c r="C650" s="56"/>
      <c r="D650" s="56"/>
      <c r="E650" s="56"/>
      <c r="F650" s="56"/>
      <c r="G650" s="56"/>
      <c r="H650" s="56"/>
      <c r="I650" s="56"/>
      <c r="J650" s="538"/>
      <c r="K650" s="118"/>
      <c r="L650" s="118"/>
      <c r="M650" s="118"/>
      <c r="N650" s="118"/>
      <c r="O650" s="118"/>
      <c r="P650" s="118"/>
      <c r="Q650" s="118"/>
      <c r="R650" s="118"/>
      <c r="S650" s="118"/>
      <c r="T650" s="118"/>
      <c r="U650" s="118"/>
      <c r="V650" s="118"/>
      <c r="W650" s="118"/>
      <c r="X650" s="118"/>
      <c r="Y650" s="118"/>
      <c r="Z650" s="118"/>
      <c r="AA650" s="118"/>
      <c r="AB650" s="118"/>
      <c r="AC650" s="118"/>
      <c r="AD650" s="118"/>
      <c r="AE650" s="118"/>
      <c r="AF650" s="118"/>
      <c r="AG650" s="118"/>
      <c r="AH650" s="118"/>
      <c r="AI650" s="118"/>
    </row>
    <row r="651" ht="15.0" customHeight="1">
      <c r="A651" s="548" t="s">
        <v>866</v>
      </c>
      <c r="B651" s="56"/>
      <c r="C651" s="56"/>
      <c r="D651" s="56"/>
      <c r="E651" s="56"/>
      <c r="F651" s="56"/>
      <c r="G651" s="56"/>
      <c r="H651" s="56"/>
      <c r="I651" s="56"/>
      <c r="J651" s="538"/>
      <c r="K651" s="118"/>
      <c r="L651" s="118"/>
      <c r="M651" s="118"/>
      <c r="N651" s="118"/>
      <c r="O651" s="118"/>
      <c r="P651" s="118"/>
      <c r="Q651" s="118"/>
      <c r="R651" s="118"/>
      <c r="S651" s="118"/>
      <c r="T651" s="118"/>
      <c r="U651" s="118"/>
      <c r="V651" s="118"/>
      <c r="W651" s="118"/>
      <c r="X651" s="118"/>
      <c r="Y651" s="118"/>
      <c r="Z651" s="118"/>
      <c r="AA651" s="118"/>
      <c r="AB651" s="118"/>
      <c r="AC651" s="118"/>
      <c r="AD651" s="118"/>
      <c r="AE651" s="118"/>
      <c r="AF651" s="118"/>
      <c r="AG651" s="118"/>
      <c r="AH651" s="118"/>
      <c r="AI651" s="118"/>
    </row>
    <row r="652" ht="15.0" customHeight="1">
      <c r="A652" s="549" t="s">
        <v>867</v>
      </c>
      <c r="J652" s="538"/>
      <c r="K652" s="118"/>
      <c r="L652" s="118"/>
      <c r="M652" s="118"/>
      <c r="N652" s="118"/>
      <c r="O652" s="118"/>
      <c r="P652" s="118"/>
      <c r="Q652" s="118"/>
      <c r="R652" s="118"/>
      <c r="S652" s="118"/>
      <c r="T652" s="118"/>
      <c r="U652" s="118"/>
      <c r="V652" s="118"/>
      <c r="W652" s="118"/>
      <c r="X652" s="118"/>
      <c r="Y652" s="118"/>
      <c r="Z652" s="118"/>
      <c r="AA652" s="118"/>
      <c r="AB652" s="118"/>
      <c r="AC652" s="118"/>
      <c r="AD652" s="118"/>
      <c r="AE652" s="118"/>
      <c r="AF652" s="118"/>
      <c r="AG652" s="118"/>
      <c r="AH652" s="118"/>
      <c r="AI652" s="118"/>
    </row>
    <row r="653" ht="16.5" customHeight="1">
      <c r="A653" s="549"/>
      <c r="J653" s="538"/>
      <c r="K653" s="118"/>
      <c r="L653" s="118"/>
      <c r="M653" s="118"/>
      <c r="N653" s="118"/>
      <c r="O653" s="118"/>
      <c r="P653" s="118"/>
      <c r="Q653" s="118"/>
      <c r="R653" s="118"/>
      <c r="S653" s="118"/>
      <c r="T653" s="118"/>
      <c r="U653" s="118"/>
      <c r="V653" s="118"/>
      <c r="W653" s="118"/>
      <c r="X653" s="118"/>
      <c r="Y653" s="118"/>
      <c r="Z653" s="118"/>
      <c r="AA653" s="118"/>
      <c r="AB653" s="118"/>
      <c r="AC653" s="118"/>
      <c r="AD653" s="118"/>
      <c r="AE653" s="118"/>
      <c r="AF653" s="118"/>
      <c r="AG653" s="118"/>
      <c r="AH653" s="118"/>
      <c r="AI653" s="118"/>
    </row>
    <row r="654" ht="19.5" customHeight="1">
      <c r="A654" s="550" t="s">
        <v>868</v>
      </c>
      <c r="B654" s="517"/>
      <c r="C654" s="517"/>
      <c r="D654" s="517"/>
      <c r="E654" s="517"/>
      <c r="F654" s="517"/>
      <c r="G654" s="517"/>
      <c r="H654" s="517"/>
      <c r="I654" s="551" t="s">
        <v>831</v>
      </c>
      <c r="J654" s="538"/>
      <c r="K654" s="118"/>
      <c r="L654" s="118"/>
      <c r="M654" s="118"/>
      <c r="N654" s="118"/>
      <c r="O654" s="118"/>
      <c r="P654" s="118"/>
      <c r="Q654" s="118"/>
      <c r="R654" s="118"/>
      <c r="S654" s="118"/>
      <c r="T654" s="118"/>
      <c r="U654" s="118"/>
      <c r="V654" s="118"/>
      <c r="W654" s="118"/>
      <c r="X654" s="118"/>
      <c r="Y654" s="118"/>
      <c r="Z654" s="118"/>
      <c r="AA654" s="118"/>
      <c r="AB654" s="118"/>
      <c r="AC654" s="118"/>
      <c r="AD654" s="118"/>
      <c r="AE654" s="118"/>
      <c r="AF654" s="118"/>
      <c r="AG654" s="118"/>
      <c r="AH654" s="118"/>
      <c r="AI654" s="118"/>
    </row>
    <row r="655" ht="21.0" customHeight="1">
      <c r="A655" s="519"/>
      <c r="B655" s="520"/>
      <c r="C655" s="520"/>
      <c r="D655" s="520"/>
      <c r="E655" s="520"/>
      <c r="F655" s="520"/>
      <c r="G655" s="520"/>
      <c r="H655" s="520"/>
      <c r="I655" s="521">
        <f>$I$5</f>
        <v>0.05</v>
      </c>
      <c r="J655" s="538"/>
      <c r="K655" s="118"/>
      <c r="L655" s="118"/>
      <c r="M655" s="118"/>
      <c r="N655" s="118"/>
      <c r="O655" s="118"/>
      <c r="P655" s="118"/>
      <c r="Q655" s="118"/>
      <c r="R655" s="118"/>
      <c r="S655" s="118"/>
      <c r="T655" s="118"/>
      <c r="U655" s="118"/>
      <c r="V655" s="118"/>
      <c r="W655" s="118"/>
      <c r="X655" s="118"/>
      <c r="Y655" s="118"/>
      <c r="Z655" s="118"/>
      <c r="AA655" s="118"/>
      <c r="AB655" s="118"/>
      <c r="AC655" s="118"/>
      <c r="AD655" s="118"/>
      <c r="AE655" s="118"/>
      <c r="AF655" s="118"/>
      <c r="AG655" s="118"/>
      <c r="AH655" s="118"/>
      <c r="AI655" s="118"/>
    </row>
    <row r="656" ht="30.0" customHeight="1">
      <c r="A656" s="552"/>
      <c r="B656" s="553" t="s">
        <v>869</v>
      </c>
      <c r="C656" s="554" t="s">
        <v>870</v>
      </c>
      <c r="D656" s="442" t="s">
        <v>94</v>
      </c>
      <c r="E656" s="443" t="s">
        <v>43</v>
      </c>
      <c r="F656" s="465" t="s">
        <v>91</v>
      </c>
      <c r="G656" s="555"/>
      <c r="H656" s="484">
        <v>27120.0</v>
      </c>
      <c r="I656" s="445">
        <f>H656*(1-I655)</f>
        <v>25764</v>
      </c>
      <c r="J656" s="433">
        <f>H656/1.2</f>
        <v>22600</v>
      </c>
      <c r="K656" s="118"/>
      <c r="L656" s="118"/>
      <c r="M656" s="118"/>
      <c r="N656" s="118"/>
      <c r="O656" s="118"/>
      <c r="P656" s="118"/>
      <c r="Q656" s="118"/>
      <c r="R656" s="118"/>
      <c r="S656" s="118"/>
      <c r="T656" s="118"/>
      <c r="U656" s="118"/>
      <c r="V656" s="118"/>
      <c r="W656" s="118"/>
      <c r="X656" s="118"/>
      <c r="Y656" s="118"/>
      <c r="Z656" s="118"/>
      <c r="AA656" s="118"/>
      <c r="AB656" s="118"/>
      <c r="AC656" s="118"/>
      <c r="AD656" s="118"/>
      <c r="AE656" s="118"/>
      <c r="AF656" s="118"/>
      <c r="AG656" s="118"/>
      <c r="AH656" s="118"/>
      <c r="AI656" s="118"/>
    </row>
    <row r="657" ht="34.5" customHeight="1">
      <c r="A657" s="552"/>
      <c r="B657" s="420"/>
      <c r="C657" s="556" t="s">
        <v>871</v>
      </c>
      <c r="D657" s="420"/>
      <c r="E657" s="420"/>
      <c r="F657" s="420"/>
      <c r="G657" s="557"/>
      <c r="H657" s="420"/>
      <c r="I657" s="420"/>
      <c r="J657" s="434"/>
      <c r="K657" s="118"/>
      <c r="L657" s="118"/>
      <c r="M657" s="118"/>
      <c r="N657" s="118"/>
      <c r="O657" s="118"/>
      <c r="P657" s="118"/>
      <c r="Q657" s="118"/>
      <c r="R657" s="118"/>
      <c r="S657" s="118"/>
      <c r="T657" s="118"/>
      <c r="U657" s="118"/>
      <c r="V657" s="118"/>
      <c r="W657" s="118"/>
      <c r="X657" s="118"/>
      <c r="Y657" s="118"/>
      <c r="Z657" s="118"/>
      <c r="AA657" s="118"/>
      <c r="AB657" s="118"/>
      <c r="AC657" s="118"/>
      <c r="AD657" s="118"/>
      <c r="AE657" s="118"/>
      <c r="AF657" s="118"/>
      <c r="AG657" s="118"/>
      <c r="AH657" s="118"/>
      <c r="AI657" s="118"/>
    </row>
    <row r="658" ht="30.0" customHeight="1">
      <c r="A658" s="552"/>
      <c r="B658" s="553" t="s">
        <v>872</v>
      </c>
      <c r="C658" s="554" t="s">
        <v>873</v>
      </c>
      <c r="D658" s="442" t="s">
        <v>94</v>
      </c>
      <c r="E658" s="443" t="s">
        <v>43</v>
      </c>
      <c r="F658" s="465" t="s">
        <v>91</v>
      </c>
      <c r="G658" s="555"/>
      <c r="H658" s="484">
        <v>30480.0</v>
      </c>
      <c r="I658" s="445">
        <f>H658*(1-I655)</f>
        <v>28956</v>
      </c>
      <c r="J658" s="433">
        <f>H658/1.2</f>
        <v>25400</v>
      </c>
      <c r="K658" s="118"/>
      <c r="L658" s="118"/>
      <c r="M658" s="118"/>
      <c r="N658" s="118"/>
      <c r="O658" s="118"/>
      <c r="P658" s="118"/>
      <c r="Q658" s="118"/>
      <c r="R658" s="118"/>
      <c r="S658" s="118"/>
      <c r="T658" s="118"/>
      <c r="U658" s="118"/>
      <c r="V658" s="118"/>
      <c r="W658" s="118"/>
      <c r="X658" s="118"/>
      <c r="Y658" s="118"/>
      <c r="Z658" s="118"/>
      <c r="AA658" s="118"/>
      <c r="AB658" s="118"/>
      <c r="AC658" s="118"/>
      <c r="AD658" s="118"/>
      <c r="AE658" s="118"/>
      <c r="AF658" s="118"/>
      <c r="AG658" s="118"/>
      <c r="AH658" s="118"/>
      <c r="AI658" s="118"/>
    </row>
    <row r="659" ht="34.5" customHeight="1">
      <c r="A659" s="552"/>
      <c r="B659" s="420"/>
      <c r="C659" s="556" t="s">
        <v>874</v>
      </c>
      <c r="D659" s="420"/>
      <c r="E659" s="420"/>
      <c r="F659" s="420"/>
      <c r="G659" s="557"/>
      <c r="H659" s="420"/>
      <c r="I659" s="420"/>
      <c r="J659" s="434"/>
      <c r="K659" s="118"/>
      <c r="L659" s="118"/>
      <c r="M659" s="118"/>
      <c r="N659" s="118"/>
      <c r="O659" s="118"/>
      <c r="P659" s="118"/>
      <c r="Q659" s="118"/>
      <c r="R659" s="118"/>
      <c r="S659" s="118"/>
      <c r="T659" s="118"/>
      <c r="U659" s="118"/>
      <c r="V659" s="118"/>
      <c r="W659" s="118"/>
      <c r="X659" s="118"/>
      <c r="Y659" s="118"/>
      <c r="Z659" s="118"/>
      <c r="AA659" s="118"/>
      <c r="AB659" s="118"/>
      <c r="AC659" s="118"/>
      <c r="AD659" s="118"/>
      <c r="AE659" s="118"/>
      <c r="AF659" s="118"/>
      <c r="AG659" s="118"/>
      <c r="AH659" s="118"/>
      <c r="AI659" s="118"/>
    </row>
    <row r="660" ht="30.0" customHeight="1">
      <c r="A660" s="552"/>
      <c r="B660" s="553" t="s">
        <v>875</v>
      </c>
      <c r="C660" s="554" t="s">
        <v>876</v>
      </c>
      <c r="D660" s="442" t="s">
        <v>94</v>
      </c>
      <c r="E660" s="443" t="s">
        <v>43</v>
      </c>
      <c r="F660" s="469" t="s">
        <v>95</v>
      </c>
      <c r="G660" s="558"/>
      <c r="H660" s="484">
        <v>35640.0</v>
      </c>
      <c r="I660" s="445">
        <f>H660*(1-I655)</f>
        <v>33858</v>
      </c>
      <c r="J660" s="433">
        <f>H660/1.2</f>
        <v>29700</v>
      </c>
      <c r="K660" s="118"/>
      <c r="L660" s="118"/>
      <c r="M660" s="118"/>
      <c r="N660" s="118"/>
      <c r="O660" s="118"/>
      <c r="P660" s="118"/>
      <c r="Q660" s="118"/>
      <c r="R660" s="118"/>
      <c r="S660" s="118"/>
      <c r="T660" s="118"/>
      <c r="U660" s="118"/>
      <c r="V660" s="118"/>
      <c r="W660" s="118"/>
      <c r="X660" s="118"/>
      <c r="Y660" s="118"/>
      <c r="Z660" s="118"/>
      <c r="AA660" s="118"/>
      <c r="AB660" s="118"/>
      <c r="AC660" s="118"/>
      <c r="AD660" s="118"/>
      <c r="AE660" s="118"/>
      <c r="AF660" s="118"/>
      <c r="AG660" s="118"/>
      <c r="AH660" s="118"/>
      <c r="AI660" s="118"/>
    </row>
    <row r="661" ht="34.5" customHeight="1">
      <c r="A661" s="552"/>
      <c r="B661" s="420"/>
      <c r="C661" s="556" t="s">
        <v>877</v>
      </c>
      <c r="D661" s="420"/>
      <c r="E661" s="420"/>
      <c r="F661" s="420"/>
      <c r="G661" s="488"/>
      <c r="H661" s="420"/>
      <c r="I661" s="420"/>
      <c r="J661" s="434"/>
      <c r="K661" s="118"/>
      <c r="L661" s="118"/>
      <c r="M661" s="118"/>
      <c r="N661" s="118"/>
      <c r="O661" s="118"/>
      <c r="P661" s="118"/>
      <c r="Q661" s="118"/>
      <c r="R661" s="118"/>
      <c r="S661" s="118"/>
      <c r="T661" s="118"/>
      <c r="U661" s="118"/>
      <c r="V661" s="118"/>
      <c r="W661" s="118"/>
      <c r="X661" s="118"/>
      <c r="Y661" s="118"/>
      <c r="Z661" s="118"/>
      <c r="AA661" s="118"/>
      <c r="AB661" s="118"/>
      <c r="AC661" s="118"/>
      <c r="AD661" s="118"/>
      <c r="AE661" s="118"/>
      <c r="AF661" s="118"/>
      <c r="AG661" s="118"/>
      <c r="AH661" s="118"/>
      <c r="AI661" s="118"/>
    </row>
    <row r="662" ht="30.0" customHeight="1">
      <c r="A662" s="552"/>
      <c r="B662" s="553" t="s">
        <v>878</v>
      </c>
      <c r="C662" s="554" t="s">
        <v>879</v>
      </c>
      <c r="D662" s="442" t="s">
        <v>94</v>
      </c>
      <c r="E662" s="443" t="s">
        <v>43</v>
      </c>
      <c r="F662" s="465" t="s">
        <v>91</v>
      </c>
      <c r="G662" s="555"/>
      <c r="H662" s="484">
        <v>38640.0</v>
      </c>
      <c r="I662" s="445">
        <f>H662*(1-$I$655)</f>
        <v>36708</v>
      </c>
      <c r="J662" s="433">
        <f>H662/1.2</f>
        <v>32200</v>
      </c>
      <c r="K662" s="118"/>
      <c r="L662" s="118"/>
      <c r="M662" s="118"/>
      <c r="N662" s="118"/>
      <c r="O662" s="118"/>
      <c r="P662" s="118"/>
      <c r="Q662" s="118"/>
      <c r="R662" s="118"/>
      <c r="S662" s="118"/>
      <c r="T662" s="118"/>
      <c r="U662" s="118"/>
      <c r="V662" s="118"/>
      <c r="W662" s="118"/>
      <c r="X662" s="118"/>
      <c r="Y662" s="118"/>
      <c r="Z662" s="118"/>
      <c r="AA662" s="118"/>
      <c r="AB662" s="118"/>
      <c r="AC662" s="118"/>
      <c r="AD662" s="118"/>
      <c r="AE662" s="118"/>
      <c r="AF662" s="118"/>
      <c r="AG662" s="118"/>
      <c r="AH662" s="118"/>
      <c r="AI662" s="118"/>
    </row>
    <row r="663" ht="34.5" customHeight="1">
      <c r="A663" s="552"/>
      <c r="B663" s="420"/>
      <c r="C663" s="556" t="s">
        <v>880</v>
      </c>
      <c r="D663" s="420"/>
      <c r="E663" s="420"/>
      <c r="F663" s="420"/>
      <c r="G663" s="557"/>
      <c r="H663" s="420"/>
      <c r="I663" s="420"/>
      <c r="J663" s="434"/>
      <c r="K663" s="118"/>
      <c r="L663" s="118"/>
      <c r="M663" s="118"/>
      <c r="N663" s="118"/>
      <c r="O663" s="118"/>
      <c r="P663" s="118"/>
      <c r="Q663" s="118"/>
      <c r="R663" s="118"/>
      <c r="S663" s="118"/>
      <c r="T663" s="118"/>
      <c r="U663" s="118"/>
      <c r="V663" s="118"/>
      <c r="W663" s="118"/>
      <c r="X663" s="118"/>
      <c r="Y663" s="118"/>
      <c r="Z663" s="118"/>
      <c r="AA663" s="118"/>
      <c r="AB663" s="118"/>
      <c r="AC663" s="118"/>
      <c r="AD663" s="118"/>
      <c r="AE663" s="118"/>
      <c r="AF663" s="118"/>
      <c r="AG663" s="118"/>
      <c r="AH663" s="118"/>
      <c r="AI663" s="118"/>
    </row>
    <row r="664" ht="30.0" customHeight="1">
      <c r="A664" s="552"/>
      <c r="B664" s="559" t="s">
        <v>881</v>
      </c>
      <c r="C664" s="560" t="s">
        <v>882</v>
      </c>
      <c r="D664" s="561"/>
      <c r="E664" s="562" t="s">
        <v>43</v>
      </c>
      <c r="F664" s="503" t="s">
        <v>91</v>
      </c>
      <c r="G664" s="216"/>
      <c r="H664" s="486">
        <v>10695.0</v>
      </c>
      <c r="I664" s="462">
        <f>H664*(1-$I$655)</f>
        <v>10160.25</v>
      </c>
      <c r="J664" s="433">
        <f>H664/1.2</f>
        <v>8912.5</v>
      </c>
      <c r="K664" s="118"/>
      <c r="L664" s="118"/>
      <c r="M664" s="118"/>
      <c r="N664" s="118"/>
      <c r="O664" s="118"/>
      <c r="P664" s="118"/>
      <c r="Q664" s="118"/>
      <c r="R664" s="118"/>
      <c r="S664" s="118"/>
      <c r="T664" s="118"/>
      <c r="U664" s="118"/>
      <c r="V664" s="118"/>
      <c r="W664" s="118"/>
      <c r="X664" s="118"/>
      <c r="Y664" s="118"/>
      <c r="Z664" s="118"/>
      <c r="AA664" s="118"/>
      <c r="AB664" s="118"/>
      <c r="AC664" s="118"/>
      <c r="AD664" s="118"/>
      <c r="AE664" s="118"/>
      <c r="AF664" s="118"/>
      <c r="AG664" s="118"/>
      <c r="AH664" s="118"/>
      <c r="AI664" s="118"/>
    </row>
    <row r="665" ht="30.0" customHeight="1">
      <c r="A665" s="563"/>
      <c r="B665" s="420"/>
      <c r="C665" s="564" t="s">
        <v>883</v>
      </c>
      <c r="D665" s="420"/>
      <c r="E665" s="420"/>
      <c r="F665" s="420"/>
      <c r="G665" s="557"/>
      <c r="H665" s="420"/>
      <c r="I665" s="420"/>
      <c r="J665" s="434"/>
      <c r="K665" s="118"/>
      <c r="L665" s="118"/>
      <c r="M665" s="118"/>
      <c r="N665" s="118"/>
      <c r="O665" s="118"/>
      <c r="P665" s="118"/>
      <c r="Q665" s="118"/>
      <c r="R665" s="118"/>
      <c r="S665" s="118"/>
      <c r="T665" s="118"/>
      <c r="U665" s="118"/>
      <c r="V665" s="118"/>
      <c r="W665" s="118"/>
      <c r="X665" s="118"/>
      <c r="Y665" s="118"/>
      <c r="Z665" s="118"/>
      <c r="AA665" s="118"/>
      <c r="AB665" s="118"/>
      <c r="AC665" s="118"/>
      <c r="AD665" s="118"/>
      <c r="AE665" s="118"/>
      <c r="AF665" s="118"/>
      <c r="AG665" s="118"/>
      <c r="AH665" s="118"/>
      <c r="AI665" s="118"/>
    </row>
    <row r="666" ht="13.5" customHeight="1">
      <c r="A666" s="237" t="s">
        <v>884</v>
      </c>
      <c r="B666" s="56"/>
      <c r="C666" s="56"/>
      <c r="D666" s="56"/>
      <c r="E666" s="56"/>
      <c r="F666" s="56"/>
      <c r="G666" s="56"/>
      <c r="H666" s="56"/>
      <c r="I666" s="56"/>
      <c r="J666" s="238"/>
      <c r="K666" s="118"/>
      <c r="L666" s="118"/>
      <c r="M666" s="118"/>
      <c r="N666" s="118"/>
      <c r="O666" s="118"/>
      <c r="P666" s="118"/>
      <c r="Q666" s="118"/>
      <c r="R666" s="118"/>
      <c r="S666" s="118"/>
      <c r="T666" s="118"/>
      <c r="U666" s="118"/>
      <c r="V666" s="118"/>
      <c r="W666" s="118"/>
      <c r="X666" s="118"/>
      <c r="Y666" s="118"/>
      <c r="Z666" s="118"/>
      <c r="AA666" s="118"/>
      <c r="AB666" s="118"/>
      <c r="AC666" s="118"/>
      <c r="AD666" s="118"/>
      <c r="AE666" s="118"/>
      <c r="AF666" s="118"/>
      <c r="AG666" s="118"/>
      <c r="AH666" s="118"/>
      <c r="AI666" s="118"/>
    </row>
    <row r="667" ht="12.0" customHeight="1">
      <c r="A667" s="237" t="s">
        <v>885</v>
      </c>
      <c r="B667" s="56"/>
      <c r="C667" s="56"/>
      <c r="D667" s="56"/>
      <c r="E667" s="56"/>
      <c r="F667" s="56"/>
      <c r="G667" s="56"/>
      <c r="H667" s="56"/>
      <c r="I667" s="56"/>
      <c r="J667" s="238"/>
      <c r="K667" s="118"/>
      <c r="L667" s="118"/>
      <c r="M667" s="118"/>
      <c r="N667" s="118"/>
      <c r="O667" s="118"/>
      <c r="P667" s="118"/>
      <c r="Q667" s="118"/>
      <c r="R667" s="118"/>
      <c r="S667" s="118"/>
      <c r="T667" s="118"/>
      <c r="U667" s="118"/>
      <c r="V667" s="118"/>
      <c r="W667" s="118"/>
      <c r="X667" s="118"/>
      <c r="Y667" s="118"/>
      <c r="Z667" s="118"/>
      <c r="AA667" s="118"/>
      <c r="AB667" s="118"/>
      <c r="AC667" s="118"/>
      <c r="AD667" s="118"/>
      <c r="AE667" s="118"/>
      <c r="AF667" s="118"/>
      <c r="AG667" s="118"/>
      <c r="AH667" s="118"/>
      <c r="AI667" s="118"/>
    </row>
    <row r="668" ht="16.5" customHeight="1">
      <c r="A668" s="565" t="s">
        <v>886</v>
      </c>
      <c r="B668" s="56"/>
      <c r="C668" s="56"/>
      <c r="D668" s="56"/>
      <c r="E668" s="56"/>
      <c r="F668" s="56"/>
      <c r="G668" s="56"/>
      <c r="H668" s="56"/>
      <c r="I668" s="56"/>
      <c r="J668" s="238"/>
      <c r="K668" s="118"/>
      <c r="L668" s="118"/>
      <c r="M668" s="118"/>
      <c r="N668" s="118"/>
      <c r="O668" s="118"/>
      <c r="P668" s="118"/>
      <c r="Q668" s="118"/>
      <c r="R668" s="118"/>
      <c r="S668" s="118"/>
      <c r="T668" s="118"/>
      <c r="U668" s="118"/>
      <c r="V668" s="118"/>
      <c r="W668" s="118"/>
      <c r="X668" s="118"/>
      <c r="Y668" s="118"/>
      <c r="Z668" s="118"/>
      <c r="AA668" s="118"/>
      <c r="AB668" s="118"/>
      <c r="AC668" s="118"/>
      <c r="AD668" s="118"/>
      <c r="AE668" s="118"/>
      <c r="AF668" s="118"/>
      <c r="AG668" s="118"/>
      <c r="AH668" s="118"/>
      <c r="AI668" s="118"/>
    </row>
    <row r="669" ht="16.5" customHeight="1">
      <c r="A669" s="549" t="s">
        <v>887</v>
      </c>
      <c r="J669" s="238"/>
      <c r="K669" s="118"/>
      <c r="L669" s="118"/>
      <c r="M669" s="118"/>
      <c r="N669" s="118"/>
      <c r="O669" s="118"/>
      <c r="P669" s="118"/>
      <c r="Q669" s="118"/>
      <c r="R669" s="118"/>
      <c r="S669" s="118"/>
      <c r="T669" s="118"/>
      <c r="U669" s="118"/>
      <c r="V669" s="118"/>
      <c r="W669" s="118"/>
      <c r="X669" s="118"/>
      <c r="Y669" s="118"/>
      <c r="Z669" s="118"/>
      <c r="AA669" s="118"/>
      <c r="AB669" s="118"/>
      <c r="AC669" s="118"/>
      <c r="AD669" s="118"/>
      <c r="AE669" s="118"/>
      <c r="AF669" s="118"/>
      <c r="AG669" s="118"/>
      <c r="AH669" s="118"/>
      <c r="AI669" s="118"/>
    </row>
    <row r="670" ht="16.5" customHeight="1">
      <c r="A670" s="284"/>
      <c r="B670" s="284"/>
      <c r="C670" s="284"/>
      <c r="D670" s="284"/>
      <c r="E670" s="284"/>
      <c r="F670" s="284"/>
      <c r="G670" s="284"/>
      <c r="H670" s="284"/>
      <c r="I670" s="515"/>
      <c r="J670" s="284"/>
      <c r="K670" s="118"/>
      <c r="L670" s="118"/>
      <c r="M670" s="118"/>
      <c r="N670" s="118"/>
      <c r="O670" s="118"/>
      <c r="P670" s="118"/>
      <c r="Q670" s="118"/>
      <c r="R670" s="118"/>
      <c r="S670" s="118"/>
      <c r="T670" s="118"/>
      <c r="U670" s="118"/>
      <c r="V670" s="118"/>
      <c r="W670" s="118"/>
      <c r="X670" s="118"/>
      <c r="Y670" s="118"/>
      <c r="Z670" s="118"/>
      <c r="AA670" s="118"/>
      <c r="AB670" s="118"/>
      <c r="AC670" s="118"/>
      <c r="AD670" s="118"/>
      <c r="AE670" s="118"/>
      <c r="AF670" s="118"/>
      <c r="AG670" s="118"/>
      <c r="AH670" s="118"/>
      <c r="AI670" s="118"/>
    </row>
    <row r="671" ht="16.5" customHeight="1">
      <c r="A671" s="566" t="s">
        <v>888</v>
      </c>
      <c r="B671" s="56"/>
      <c r="C671" s="56"/>
      <c r="D671" s="56"/>
      <c r="E671" s="56"/>
      <c r="F671" s="56"/>
      <c r="G671" s="56"/>
      <c r="H671" s="56"/>
      <c r="I671" s="56"/>
      <c r="J671" s="567"/>
      <c r="K671" s="118"/>
      <c r="L671" s="118"/>
      <c r="M671" s="118"/>
      <c r="N671" s="118"/>
      <c r="O671" s="118"/>
      <c r="P671" s="118"/>
      <c r="Q671" s="118"/>
      <c r="R671" s="118"/>
      <c r="S671" s="118"/>
      <c r="T671" s="118"/>
      <c r="U671" s="118"/>
      <c r="V671" s="118"/>
      <c r="W671" s="118"/>
      <c r="X671" s="118"/>
      <c r="Y671" s="118"/>
      <c r="Z671" s="118"/>
      <c r="AA671" s="118"/>
      <c r="AB671" s="118"/>
      <c r="AC671" s="118"/>
      <c r="AD671" s="118"/>
      <c r="AE671" s="118"/>
      <c r="AF671" s="118"/>
      <c r="AG671" s="118"/>
      <c r="AH671" s="118"/>
      <c r="AI671" s="118"/>
    </row>
    <row r="672" ht="17.25" customHeight="1">
      <c r="A672" s="568"/>
      <c r="B672" s="56"/>
      <c r="C672" s="56"/>
      <c r="D672" s="56"/>
      <c r="E672" s="56"/>
      <c r="F672" s="56"/>
      <c r="G672" s="56"/>
      <c r="H672" s="56"/>
      <c r="I672" s="56"/>
      <c r="J672" s="569"/>
      <c r="K672" s="118"/>
      <c r="L672" s="97"/>
      <c r="M672" s="98"/>
      <c r="N672" s="98"/>
      <c r="O672" s="98"/>
      <c r="P672" s="98"/>
      <c r="Q672" s="98"/>
      <c r="R672" s="98"/>
      <c r="S672" s="98"/>
      <c r="T672" s="98"/>
      <c r="U672" s="98"/>
      <c r="V672" s="98"/>
      <c r="W672" s="98"/>
      <c r="X672" s="98"/>
      <c r="Y672" s="98"/>
      <c r="Z672" s="98"/>
      <c r="AA672" s="98"/>
      <c r="AB672" s="98"/>
      <c r="AC672" s="98"/>
      <c r="AD672" s="98"/>
      <c r="AE672" s="98"/>
      <c r="AF672" s="98"/>
      <c r="AG672" s="98"/>
      <c r="AH672" s="98"/>
      <c r="AI672" s="98"/>
    </row>
    <row r="673" ht="15.75" customHeight="1">
      <c r="A673" s="570"/>
      <c r="B673" s="571"/>
      <c r="C673" s="572"/>
      <c r="D673" s="573"/>
      <c r="E673" s="573"/>
      <c r="F673" s="573"/>
      <c r="G673" s="573"/>
      <c r="H673" s="574"/>
      <c r="I673" s="575"/>
      <c r="J673" s="576"/>
      <c r="K673" s="577"/>
      <c r="L673" s="578"/>
      <c r="M673" s="579"/>
      <c r="N673" s="579"/>
      <c r="O673" s="579"/>
      <c r="P673" s="579"/>
      <c r="Q673" s="579"/>
      <c r="R673" s="579"/>
      <c r="S673" s="579"/>
      <c r="T673" s="579"/>
      <c r="U673" s="579"/>
      <c r="V673" s="579"/>
      <c r="W673" s="579"/>
      <c r="X673" s="579"/>
      <c r="Y673" s="579"/>
      <c r="Z673" s="579"/>
      <c r="AA673" s="579"/>
      <c r="AB673" s="579"/>
      <c r="AC673" s="579"/>
      <c r="AD673" s="579"/>
      <c r="AE673" s="579"/>
      <c r="AF673" s="579"/>
      <c r="AG673" s="579"/>
      <c r="AH673" s="579"/>
      <c r="AI673" s="579"/>
    </row>
    <row r="674" ht="15.75" customHeight="1">
      <c r="A674" s="570"/>
      <c r="B674" s="571"/>
      <c r="C674" s="580"/>
      <c r="D674" s="573"/>
      <c r="E674" s="573"/>
      <c r="F674" s="573"/>
      <c r="G674" s="573"/>
      <c r="H674" s="574"/>
      <c r="I674" s="575"/>
      <c r="J674" s="576"/>
      <c r="K674" s="118"/>
      <c r="L674" s="118"/>
      <c r="M674" s="118"/>
      <c r="N674" s="118"/>
      <c r="O674" s="118"/>
      <c r="P674" s="118"/>
      <c r="Q674" s="118"/>
      <c r="R674" s="118"/>
      <c r="S674" s="118"/>
      <c r="T674" s="118"/>
      <c r="U674" s="118"/>
      <c r="V674" s="118"/>
      <c r="W674" s="118"/>
      <c r="X674" s="118"/>
      <c r="Y674" s="118"/>
      <c r="Z674" s="118"/>
      <c r="AA674" s="118"/>
      <c r="AB674" s="118"/>
      <c r="AC674" s="118"/>
      <c r="AD674" s="118"/>
      <c r="AE674" s="118"/>
      <c r="AF674" s="118"/>
      <c r="AG674" s="118"/>
      <c r="AH674" s="118"/>
      <c r="AI674" s="118"/>
    </row>
    <row r="675" ht="14.25" customHeight="1">
      <c r="A675" s="581"/>
      <c r="B675" s="571"/>
      <c r="C675" s="571"/>
      <c r="D675" s="573"/>
      <c r="E675" s="573"/>
      <c r="F675" s="573"/>
      <c r="G675" s="573"/>
      <c r="H675" s="574"/>
      <c r="I675" s="582"/>
      <c r="J675" s="583"/>
      <c r="K675" s="118"/>
      <c r="L675" s="97"/>
      <c r="M675" s="98"/>
      <c r="N675" s="98"/>
      <c r="O675" s="98"/>
      <c r="P675" s="98"/>
      <c r="Q675" s="98"/>
      <c r="R675" s="98"/>
      <c r="S675" s="98"/>
      <c r="T675" s="98"/>
      <c r="U675" s="98"/>
      <c r="V675" s="98"/>
      <c r="W675" s="98"/>
      <c r="X675" s="98"/>
      <c r="Y675" s="98"/>
      <c r="Z675" s="98"/>
      <c r="AA675" s="98"/>
      <c r="AB675" s="98"/>
      <c r="AC675" s="98"/>
      <c r="AD675" s="98"/>
      <c r="AE675" s="98"/>
      <c r="AF675" s="98"/>
      <c r="AG675" s="98"/>
      <c r="AH675" s="98"/>
      <c r="AI675" s="98"/>
    </row>
    <row r="676" ht="14.25" customHeight="1">
      <c r="A676" s="581"/>
      <c r="B676" s="571"/>
      <c r="C676" s="571"/>
      <c r="D676" s="573"/>
      <c r="E676" s="573"/>
      <c r="F676" s="573"/>
      <c r="G676" s="573"/>
      <c r="H676" s="574"/>
      <c r="I676" s="582"/>
      <c r="J676" s="583"/>
      <c r="K676" s="118"/>
      <c r="L676" s="97"/>
      <c r="M676" s="98"/>
      <c r="N676" s="98"/>
      <c r="O676" s="98"/>
      <c r="P676" s="98"/>
      <c r="Q676" s="98"/>
      <c r="R676" s="98"/>
      <c r="S676" s="98"/>
      <c r="T676" s="98"/>
      <c r="U676" s="98"/>
      <c r="V676" s="98"/>
      <c r="W676" s="98"/>
      <c r="X676" s="98"/>
      <c r="Y676" s="98"/>
      <c r="Z676" s="98"/>
      <c r="AA676" s="98"/>
      <c r="AB676" s="98"/>
      <c r="AC676" s="98"/>
      <c r="AD676" s="98"/>
      <c r="AE676" s="98"/>
      <c r="AF676" s="98"/>
      <c r="AG676" s="98"/>
      <c r="AH676" s="98"/>
      <c r="AI676" s="98"/>
    </row>
    <row r="677" ht="12.75" customHeight="1">
      <c r="A677" s="367"/>
      <c r="B677" s="584"/>
      <c r="C677" s="584"/>
      <c r="D677" s="584"/>
      <c r="E677" s="584"/>
      <c r="F677" s="584"/>
      <c r="G677" s="584"/>
      <c r="H677" s="584"/>
      <c r="I677" s="585"/>
      <c r="J677" s="584"/>
      <c r="K677" s="118"/>
      <c r="L677" s="586"/>
      <c r="M677" s="176"/>
      <c r="N677" s="176"/>
      <c r="O677" s="176"/>
      <c r="P677" s="176"/>
      <c r="Q677" s="176"/>
      <c r="R677" s="176"/>
      <c r="S677" s="176"/>
      <c r="T677" s="176"/>
      <c r="U677" s="176"/>
      <c r="V677" s="176"/>
      <c r="W677" s="176"/>
      <c r="X677" s="176"/>
      <c r="Y677" s="176"/>
      <c r="Z677" s="176"/>
      <c r="AA677" s="176"/>
      <c r="AB677" s="176"/>
      <c r="AC677" s="176"/>
      <c r="AD677" s="176"/>
      <c r="AE677" s="176"/>
      <c r="AF677" s="176"/>
      <c r="AG677" s="176"/>
      <c r="AH677" s="176"/>
      <c r="AI677" s="176"/>
    </row>
    <row r="678" ht="16.5" customHeight="1">
      <c r="A678" s="367"/>
      <c r="B678" s="584"/>
      <c r="C678" s="584"/>
      <c r="D678" s="584"/>
      <c r="E678" s="584"/>
      <c r="F678" s="584"/>
      <c r="G678" s="584"/>
      <c r="H678" s="584"/>
      <c r="I678" s="585"/>
      <c r="J678" s="584"/>
      <c r="K678" s="118"/>
      <c r="L678" s="586"/>
      <c r="M678" s="176"/>
      <c r="N678" s="176"/>
      <c r="O678" s="176"/>
      <c r="P678" s="176"/>
      <c r="Q678" s="176"/>
      <c r="R678" s="176"/>
      <c r="S678" s="176"/>
      <c r="T678" s="176"/>
      <c r="U678" s="176"/>
      <c r="V678" s="176"/>
      <c r="W678" s="176"/>
      <c r="X678" s="176"/>
      <c r="Y678" s="176"/>
      <c r="Z678" s="176"/>
      <c r="AA678" s="176"/>
      <c r="AB678" s="176"/>
      <c r="AC678" s="176"/>
      <c r="AD678" s="176"/>
      <c r="AE678" s="176"/>
      <c r="AF678" s="176"/>
      <c r="AG678" s="176"/>
      <c r="AH678" s="176"/>
      <c r="AI678" s="176"/>
    </row>
    <row r="679" ht="12.75" customHeight="1">
      <c r="A679" s="367"/>
      <c r="B679" s="584"/>
      <c r="C679" s="584"/>
      <c r="D679" s="584"/>
      <c r="E679" s="584"/>
      <c r="F679" s="584"/>
      <c r="G679" s="584"/>
      <c r="H679" s="584"/>
      <c r="I679" s="585"/>
      <c r="J679" s="584"/>
      <c r="K679" s="118"/>
      <c r="L679" s="586"/>
      <c r="M679" s="176"/>
      <c r="N679" s="176"/>
      <c r="O679" s="176"/>
      <c r="P679" s="176"/>
      <c r="Q679" s="176"/>
      <c r="R679" s="176"/>
      <c r="S679" s="176"/>
      <c r="T679" s="176"/>
      <c r="U679" s="176"/>
      <c r="V679" s="176"/>
      <c r="W679" s="176"/>
      <c r="X679" s="176"/>
      <c r="Y679" s="176"/>
      <c r="Z679" s="176"/>
      <c r="AA679" s="176"/>
      <c r="AB679" s="176"/>
      <c r="AC679" s="176"/>
      <c r="AD679" s="176"/>
      <c r="AE679" s="176"/>
      <c r="AF679" s="176"/>
      <c r="AG679" s="176"/>
      <c r="AH679" s="176"/>
      <c r="AI679" s="176"/>
    </row>
    <row r="680" ht="12.75" customHeight="1">
      <c r="A680" s="367"/>
      <c r="B680" s="584"/>
      <c r="C680" s="584"/>
      <c r="D680" s="584"/>
      <c r="E680" s="584"/>
      <c r="F680" s="584"/>
      <c r="G680" s="584"/>
      <c r="H680" s="584"/>
      <c r="I680" s="585"/>
      <c r="J680" s="584"/>
      <c r="K680" s="118"/>
      <c r="L680" s="586"/>
      <c r="M680" s="176"/>
      <c r="N680" s="176"/>
      <c r="O680" s="176"/>
      <c r="P680" s="176"/>
      <c r="Q680" s="176"/>
      <c r="R680" s="176"/>
      <c r="S680" s="176"/>
      <c r="T680" s="176"/>
      <c r="U680" s="176"/>
      <c r="V680" s="176"/>
      <c r="W680" s="176"/>
      <c r="X680" s="176"/>
      <c r="Y680" s="176"/>
      <c r="Z680" s="176"/>
      <c r="AA680" s="176"/>
      <c r="AB680" s="176"/>
      <c r="AC680" s="176"/>
      <c r="AD680" s="176"/>
      <c r="AE680" s="176"/>
      <c r="AF680" s="176"/>
      <c r="AG680" s="176"/>
      <c r="AH680" s="176"/>
      <c r="AI680" s="176"/>
    </row>
    <row r="681" ht="12.75" customHeight="1">
      <c r="A681" s="367"/>
      <c r="B681" s="584"/>
      <c r="C681" s="584"/>
      <c r="D681" s="584"/>
      <c r="E681" s="584"/>
      <c r="F681" s="584"/>
      <c r="G681" s="584"/>
      <c r="H681" s="584"/>
      <c r="I681" s="585"/>
      <c r="J681" s="584"/>
      <c r="K681" s="118"/>
      <c r="L681" s="586"/>
      <c r="M681" s="176"/>
      <c r="N681" s="176"/>
      <c r="O681" s="176"/>
      <c r="P681" s="176"/>
      <c r="Q681" s="176"/>
      <c r="R681" s="176"/>
      <c r="S681" s="176"/>
      <c r="T681" s="176"/>
      <c r="U681" s="176"/>
      <c r="V681" s="176"/>
      <c r="W681" s="176"/>
      <c r="X681" s="176"/>
      <c r="Y681" s="176"/>
      <c r="Z681" s="176"/>
      <c r="AA681" s="176"/>
      <c r="AB681" s="176"/>
      <c r="AC681" s="176"/>
      <c r="AD681" s="176"/>
      <c r="AE681" s="176"/>
      <c r="AF681" s="176"/>
      <c r="AG681" s="176"/>
      <c r="AH681" s="176"/>
      <c r="AI681" s="176"/>
    </row>
    <row r="682" ht="12.75" customHeight="1">
      <c r="A682" s="367"/>
      <c r="B682" s="584"/>
      <c r="C682" s="584"/>
      <c r="D682" s="584"/>
      <c r="E682" s="584"/>
      <c r="F682" s="584"/>
      <c r="G682" s="584"/>
      <c r="H682" s="584"/>
      <c r="I682" s="585"/>
      <c r="J682" s="584"/>
      <c r="K682" s="118"/>
      <c r="L682" s="586"/>
      <c r="M682" s="176"/>
      <c r="N682" s="176"/>
      <c r="O682" s="176"/>
      <c r="P682" s="176"/>
      <c r="Q682" s="176"/>
      <c r="R682" s="176"/>
      <c r="S682" s="176"/>
      <c r="T682" s="176"/>
      <c r="U682" s="176"/>
      <c r="V682" s="176"/>
      <c r="W682" s="176"/>
      <c r="X682" s="176"/>
      <c r="Y682" s="176"/>
      <c r="Z682" s="176"/>
      <c r="AA682" s="176"/>
      <c r="AB682" s="176"/>
      <c r="AC682" s="176"/>
      <c r="AD682" s="176"/>
      <c r="AE682" s="176"/>
      <c r="AF682" s="176"/>
      <c r="AG682" s="176"/>
      <c r="AH682" s="176"/>
      <c r="AI682" s="176"/>
    </row>
    <row r="683" ht="12.75" customHeight="1">
      <c r="A683" s="367"/>
      <c r="B683" s="584"/>
      <c r="C683" s="584"/>
      <c r="D683" s="584"/>
      <c r="E683" s="584"/>
      <c r="F683" s="584"/>
      <c r="G683" s="584"/>
      <c r="H683" s="584"/>
      <c r="I683" s="585"/>
      <c r="J683" s="584"/>
      <c r="K683" s="118"/>
      <c r="L683" s="586"/>
      <c r="M683" s="176"/>
      <c r="N683" s="176"/>
      <c r="O683" s="176"/>
      <c r="P683" s="176"/>
      <c r="Q683" s="176"/>
      <c r="R683" s="176"/>
      <c r="S683" s="176"/>
      <c r="T683" s="176"/>
      <c r="U683" s="176"/>
      <c r="V683" s="176"/>
      <c r="W683" s="176"/>
      <c r="X683" s="176"/>
      <c r="Y683" s="176"/>
      <c r="Z683" s="176"/>
      <c r="AA683" s="176"/>
      <c r="AB683" s="176"/>
      <c r="AC683" s="176"/>
      <c r="AD683" s="176"/>
      <c r="AE683" s="176"/>
      <c r="AF683" s="176"/>
      <c r="AG683" s="176"/>
      <c r="AH683" s="176"/>
      <c r="AI683" s="176"/>
    </row>
    <row r="684" ht="12.75" customHeight="1">
      <c r="A684" s="367"/>
      <c r="B684" s="584"/>
      <c r="C684" s="584"/>
      <c r="D684" s="584"/>
      <c r="E684" s="584"/>
      <c r="F684" s="584"/>
      <c r="G684" s="584"/>
      <c r="H684" s="584"/>
      <c r="I684" s="585"/>
      <c r="J684" s="584"/>
      <c r="K684" s="118"/>
      <c r="L684" s="586"/>
      <c r="M684" s="176"/>
      <c r="N684" s="176"/>
      <c r="O684" s="176"/>
      <c r="P684" s="176"/>
      <c r="Q684" s="176"/>
      <c r="R684" s="176"/>
      <c r="S684" s="176"/>
      <c r="T684" s="176"/>
      <c r="U684" s="176"/>
      <c r="V684" s="176"/>
      <c r="W684" s="176"/>
      <c r="X684" s="176"/>
      <c r="Y684" s="176"/>
      <c r="Z684" s="176"/>
      <c r="AA684" s="176"/>
      <c r="AB684" s="176"/>
      <c r="AC684" s="176"/>
      <c r="AD684" s="176"/>
      <c r="AE684" s="176"/>
      <c r="AF684" s="176"/>
      <c r="AG684" s="176"/>
      <c r="AH684" s="176"/>
      <c r="AI684" s="176"/>
    </row>
    <row r="685" ht="12.75" customHeight="1">
      <c r="A685" s="367"/>
      <c r="B685" s="584"/>
      <c r="C685" s="584"/>
      <c r="D685" s="584"/>
      <c r="E685" s="584"/>
      <c r="F685" s="584"/>
      <c r="G685" s="584"/>
      <c r="H685" s="584"/>
      <c r="I685" s="585"/>
      <c r="J685" s="584"/>
      <c r="K685" s="118"/>
      <c r="L685" s="586"/>
      <c r="M685" s="176"/>
      <c r="N685" s="176"/>
      <c r="O685" s="176"/>
      <c r="P685" s="176"/>
      <c r="Q685" s="176"/>
      <c r="R685" s="176"/>
      <c r="S685" s="176"/>
      <c r="T685" s="176"/>
      <c r="U685" s="176"/>
      <c r="V685" s="176"/>
      <c r="W685" s="176"/>
      <c r="X685" s="176"/>
      <c r="Y685" s="176"/>
      <c r="Z685" s="176"/>
      <c r="AA685" s="176"/>
      <c r="AB685" s="176"/>
      <c r="AC685" s="176"/>
      <c r="AD685" s="176"/>
      <c r="AE685" s="176"/>
      <c r="AF685" s="176"/>
      <c r="AG685" s="176"/>
      <c r="AH685" s="176"/>
      <c r="AI685" s="176"/>
    </row>
    <row r="686" ht="12.75" customHeight="1">
      <c r="A686" s="367"/>
      <c r="B686" s="584"/>
      <c r="C686" s="584"/>
      <c r="D686" s="584"/>
      <c r="E686" s="584"/>
      <c r="F686" s="584"/>
      <c r="G686" s="584"/>
      <c r="H686" s="584"/>
      <c r="I686" s="585"/>
      <c r="J686" s="584"/>
      <c r="K686" s="118"/>
      <c r="L686" s="586"/>
      <c r="M686" s="176"/>
      <c r="N686" s="176"/>
      <c r="O686" s="176"/>
      <c r="P686" s="176"/>
      <c r="Q686" s="176"/>
      <c r="R686" s="176"/>
      <c r="S686" s="176"/>
      <c r="T686" s="176"/>
      <c r="U686" s="176"/>
      <c r="V686" s="176"/>
      <c r="W686" s="176"/>
      <c r="X686" s="176"/>
      <c r="Y686" s="176"/>
      <c r="Z686" s="176"/>
      <c r="AA686" s="176"/>
      <c r="AB686" s="176"/>
      <c r="AC686" s="176"/>
      <c r="AD686" s="176"/>
      <c r="AE686" s="176"/>
      <c r="AF686" s="176"/>
      <c r="AG686" s="176"/>
      <c r="AH686" s="176"/>
      <c r="AI686" s="176"/>
    </row>
    <row r="687" ht="12.75" customHeight="1">
      <c r="A687" s="367"/>
      <c r="B687" s="584"/>
      <c r="C687" s="584"/>
      <c r="D687" s="584"/>
      <c r="E687" s="584"/>
      <c r="F687" s="584"/>
      <c r="G687" s="584"/>
      <c r="H687" s="584"/>
      <c r="I687" s="585"/>
      <c r="J687" s="584"/>
      <c r="K687" s="118"/>
      <c r="L687" s="586"/>
      <c r="M687" s="176"/>
      <c r="N687" s="176"/>
      <c r="O687" s="176"/>
      <c r="P687" s="176"/>
      <c r="Q687" s="176"/>
      <c r="R687" s="176"/>
      <c r="S687" s="176"/>
      <c r="T687" s="176"/>
      <c r="U687" s="176"/>
      <c r="V687" s="176"/>
      <c r="W687" s="176"/>
      <c r="X687" s="176"/>
      <c r="Y687" s="176"/>
      <c r="Z687" s="176"/>
      <c r="AA687" s="176"/>
      <c r="AB687" s="176"/>
      <c r="AC687" s="176"/>
      <c r="AD687" s="176"/>
      <c r="AE687" s="176"/>
      <c r="AF687" s="176"/>
      <c r="AG687" s="176"/>
      <c r="AH687" s="176"/>
      <c r="AI687" s="176"/>
    </row>
    <row r="688" ht="12.75" customHeight="1">
      <c r="A688" s="367"/>
      <c r="B688" s="584"/>
      <c r="C688" s="584"/>
      <c r="D688" s="584"/>
      <c r="E688" s="584"/>
      <c r="F688" s="584"/>
      <c r="G688" s="584"/>
      <c r="H688" s="584"/>
      <c r="I688" s="585"/>
      <c r="J688" s="584"/>
      <c r="K688" s="118"/>
      <c r="L688" s="586"/>
      <c r="M688" s="176"/>
      <c r="N688" s="176"/>
      <c r="O688" s="176"/>
      <c r="P688" s="176"/>
      <c r="Q688" s="176"/>
      <c r="R688" s="176"/>
      <c r="S688" s="176"/>
      <c r="T688" s="176"/>
      <c r="U688" s="176"/>
      <c r="V688" s="176"/>
      <c r="W688" s="176"/>
      <c r="X688" s="176"/>
      <c r="Y688" s="176"/>
      <c r="Z688" s="176"/>
      <c r="AA688" s="176"/>
      <c r="AB688" s="176"/>
      <c r="AC688" s="176"/>
      <c r="AD688" s="176"/>
      <c r="AE688" s="176"/>
      <c r="AF688" s="176"/>
      <c r="AG688" s="176"/>
      <c r="AH688" s="176"/>
      <c r="AI688" s="176"/>
    </row>
    <row r="689" ht="12.75" customHeight="1">
      <c r="A689" s="367"/>
      <c r="B689" s="584"/>
      <c r="C689" s="584"/>
      <c r="D689" s="584"/>
      <c r="E689" s="584"/>
      <c r="F689" s="584"/>
      <c r="G689" s="584"/>
      <c r="H689" s="584"/>
      <c r="I689" s="585"/>
      <c r="J689" s="584"/>
      <c r="K689" s="118"/>
      <c r="L689" s="586"/>
      <c r="M689" s="176"/>
      <c r="N689" s="176"/>
      <c r="O689" s="176"/>
      <c r="P689" s="176"/>
      <c r="Q689" s="176"/>
      <c r="R689" s="176"/>
      <c r="S689" s="176"/>
      <c r="T689" s="176"/>
      <c r="U689" s="176"/>
      <c r="V689" s="176"/>
      <c r="W689" s="176"/>
      <c r="X689" s="176"/>
      <c r="Y689" s="176"/>
      <c r="Z689" s="176"/>
      <c r="AA689" s="176"/>
      <c r="AB689" s="176"/>
      <c r="AC689" s="176"/>
      <c r="AD689" s="176"/>
      <c r="AE689" s="176"/>
      <c r="AF689" s="176"/>
      <c r="AG689" s="176"/>
      <c r="AH689" s="176"/>
      <c r="AI689" s="176"/>
    </row>
    <row r="690" ht="12.75" customHeight="1">
      <c r="A690" s="367"/>
      <c r="B690" s="584"/>
      <c r="C690" s="584"/>
      <c r="D690" s="584"/>
      <c r="E690" s="584"/>
      <c r="F690" s="584"/>
      <c r="G690" s="584"/>
      <c r="H690" s="584"/>
      <c r="I690" s="585"/>
      <c r="J690" s="584"/>
      <c r="K690" s="118"/>
      <c r="L690" s="586"/>
      <c r="M690" s="176"/>
      <c r="N690" s="176"/>
      <c r="O690" s="176"/>
      <c r="P690" s="176"/>
      <c r="Q690" s="176"/>
      <c r="R690" s="176"/>
      <c r="S690" s="176"/>
      <c r="T690" s="176"/>
      <c r="U690" s="176"/>
      <c r="V690" s="176"/>
      <c r="W690" s="176"/>
      <c r="X690" s="176"/>
      <c r="Y690" s="176"/>
      <c r="Z690" s="176"/>
      <c r="AA690" s="176"/>
      <c r="AB690" s="176"/>
      <c r="AC690" s="176"/>
      <c r="AD690" s="176"/>
      <c r="AE690" s="176"/>
      <c r="AF690" s="176"/>
      <c r="AG690" s="176"/>
      <c r="AH690" s="176"/>
      <c r="AI690" s="176"/>
    </row>
    <row r="691" ht="12.75" customHeight="1">
      <c r="A691" s="367"/>
      <c r="B691" s="584"/>
      <c r="C691" s="584"/>
      <c r="D691" s="584"/>
      <c r="E691" s="584"/>
      <c r="F691" s="584"/>
      <c r="G691" s="584"/>
      <c r="H691" s="584"/>
      <c r="I691" s="585"/>
      <c r="J691" s="584"/>
      <c r="K691" s="118"/>
      <c r="L691" s="586"/>
      <c r="M691" s="176"/>
      <c r="N691" s="176"/>
      <c r="O691" s="176"/>
      <c r="P691" s="176"/>
      <c r="Q691" s="176"/>
      <c r="R691" s="176"/>
      <c r="S691" s="176"/>
      <c r="T691" s="176"/>
      <c r="U691" s="176"/>
      <c r="V691" s="176"/>
      <c r="W691" s="176"/>
      <c r="X691" s="176"/>
      <c r="Y691" s="176"/>
      <c r="Z691" s="176"/>
      <c r="AA691" s="176"/>
      <c r="AB691" s="176"/>
      <c r="AC691" s="176"/>
      <c r="AD691" s="176"/>
      <c r="AE691" s="176"/>
      <c r="AF691" s="176"/>
      <c r="AG691" s="176"/>
      <c r="AH691" s="176"/>
      <c r="AI691" s="176"/>
    </row>
    <row r="692" ht="12.75" customHeight="1">
      <c r="A692" s="367"/>
      <c r="B692" s="584"/>
      <c r="C692" s="584"/>
      <c r="D692" s="584"/>
      <c r="E692" s="584"/>
      <c r="F692" s="584"/>
      <c r="G692" s="584"/>
      <c r="H692" s="584"/>
      <c r="I692" s="585"/>
      <c r="J692" s="584"/>
      <c r="K692" s="118"/>
      <c r="L692" s="586"/>
      <c r="M692" s="176"/>
      <c r="N692" s="176"/>
      <c r="O692" s="176"/>
      <c r="P692" s="176"/>
      <c r="Q692" s="176"/>
      <c r="R692" s="176"/>
      <c r="S692" s="176"/>
      <c r="T692" s="176"/>
      <c r="U692" s="176"/>
      <c r="V692" s="176"/>
      <c r="W692" s="176"/>
      <c r="X692" s="176"/>
      <c r="Y692" s="176"/>
      <c r="Z692" s="176"/>
      <c r="AA692" s="176"/>
      <c r="AB692" s="176"/>
      <c r="AC692" s="176"/>
      <c r="AD692" s="176"/>
      <c r="AE692" s="176"/>
      <c r="AF692" s="176"/>
      <c r="AG692" s="176"/>
      <c r="AH692" s="176"/>
      <c r="AI692" s="176"/>
    </row>
    <row r="693" ht="12.75" customHeight="1">
      <c r="A693" s="367"/>
      <c r="B693" s="584"/>
      <c r="C693" s="584"/>
      <c r="D693" s="584"/>
      <c r="E693" s="584"/>
      <c r="F693" s="584"/>
      <c r="G693" s="584"/>
      <c r="H693" s="584"/>
      <c r="I693" s="585"/>
      <c r="J693" s="584"/>
      <c r="K693" s="118"/>
      <c r="L693" s="586"/>
      <c r="M693" s="176"/>
      <c r="N693" s="176"/>
      <c r="O693" s="176"/>
      <c r="P693" s="176"/>
      <c r="Q693" s="176"/>
      <c r="R693" s="176"/>
      <c r="S693" s="176"/>
      <c r="T693" s="176"/>
      <c r="U693" s="176"/>
      <c r="V693" s="176"/>
      <c r="W693" s="176"/>
      <c r="X693" s="176"/>
      <c r="Y693" s="176"/>
      <c r="Z693" s="176"/>
      <c r="AA693" s="176"/>
      <c r="AB693" s="176"/>
      <c r="AC693" s="176"/>
      <c r="AD693" s="176"/>
      <c r="AE693" s="176"/>
      <c r="AF693" s="176"/>
      <c r="AG693" s="176"/>
      <c r="AH693" s="176"/>
      <c r="AI693" s="176"/>
    </row>
    <row r="694" ht="12.75" customHeight="1">
      <c r="A694" s="367"/>
      <c r="B694" s="584"/>
      <c r="C694" s="584"/>
      <c r="D694" s="584"/>
      <c r="E694" s="584"/>
      <c r="F694" s="584"/>
      <c r="G694" s="584"/>
      <c r="H694" s="584"/>
      <c r="I694" s="585"/>
      <c r="J694" s="584"/>
      <c r="K694" s="118"/>
      <c r="L694" s="586"/>
      <c r="M694" s="176"/>
      <c r="N694" s="176"/>
      <c r="O694" s="176"/>
      <c r="P694" s="176"/>
      <c r="Q694" s="176"/>
      <c r="R694" s="176"/>
      <c r="S694" s="176"/>
      <c r="T694" s="176"/>
      <c r="U694" s="176"/>
      <c r="V694" s="176"/>
      <c r="W694" s="176"/>
      <c r="X694" s="176"/>
      <c r="Y694" s="176"/>
      <c r="Z694" s="176"/>
      <c r="AA694" s="176"/>
      <c r="AB694" s="176"/>
      <c r="AC694" s="176"/>
      <c r="AD694" s="176"/>
      <c r="AE694" s="176"/>
      <c r="AF694" s="176"/>
      <c r="AG694" s="176"/>
      <c r="AH694" s="176"/>
      <c r="AI694" s="176"/>
    </row>
    <row r="695" ht="12.75" customHeight="1">
      <c r="A695" s="367"/>
      <c r="B695" s="584"/>
      <c r="C695" s="584"/>
      <c r="D695" s="584"/>
      <c r="E695" s="584"/>
      <c r="F695" s="584"/>
      <c r="G695" s="584"/>
      <c r="H695" s="584"/>
      <c r="I695" s="585"/>
      <c r="J695" s="584"/>
      <c r="K695" s="118"/>
      <c r="L695" s="586"/>
      <c r="M695" s="176"/>
      <c r="N695" s="176"/>
      <c r="O695" s="176"/>
      <c r="P695" s="176"/>
      <c r="Q695" s="176"/>
      <c r="R695" s="176"/>
      <c r="S695" s="176"/>
      <c r="T695" s="176"/>
      <c r="U695" s="176"/>
      <c r="V695" s="176"/>
      <c r="W695" s="176"/>
      <c r="X695" s="176"/>
      <c r="Y695" s="176"/>
      <c r="Z695" s="176"/>
      <c r="AA695" s="176"/>
      <c r="AB695" s="176"/>
      <c r="AC695" s="176"/>
      <c r="AD695" s="176"/>
      <c r="AE695" s="176"/>
      <c r="AF695" s="176"/>
      <c r="AG695" s="176"/>
      <c r="AH695" s="176"/>
      <c r="AI695" s="176"/>
    </row>
    <row r="696" ht="12.75" customHeight="1">
      <c r="A696" s="367"/>
      <c r="B696" s="584"/>
      <c r="C696" s="584"/>
      <c r="D696" s="584"/>
      <c r="E696" s="584"/>
      <c r="F696" s="584"/>
      <c r="G696" s="584"/>
      <c r="H696" s="584"/>
      <c r="I696" s="585"/>
      <c r="J696" s="584"/>
      <c r="K696" s="118"/>
      <c r="L696" s="586"/>
      <c r="M696" s="176"/>
      <c r="N696" s="176"/>
      <c r="O696" s="176"/>
      <c r="P696" s="176"/>
      <c r="Q696" s="176"/>
      <c r="R696" s="176"/>
      <c r="S696" s="176"/>
      <c r="T696" s="176"/>
      <c r="U696" s="176"/>
      <c r="V696" s="176"/>
      <c r="W696" s="176"/>
      <c r="X696" s="176"/>
      <c r="Y696" s="176"/>
      <c r="Z696" s="176"/>
      <c r="AA696" s="176"/>
      <c r="AB696" s="176"/>
      <c r="AC696" s="176"/>
      <c r="AD696" s="176"/>
      <c r="AE696" s="176"/>
      <c r="AF696" s="176"/>
      <c r="AG696" s="176"/>
      <c r="AH696" s="176"/>
      <c r="AI696" s="176"/>
    </row>
    <row r="697" ht="12.75" customHeight="1">
      <c r="A697" s="367"/>
      <c r="B697" s="584"/>
      <c r="C697" s="584"/>
      <c r="D697" s="584"/>
      <c r="E697" s="584"/>
      <c r="F697" s="584"/>
      <c r="G697" s="584"/>
      <c r="H697" s="584"/>
      <c r="I697" s="585"/>
      <c r="J697" s="584"/>
      <c r="K697" s="118"/>
      <c r="L697" s="586"/>
      <c r="M697" s="176"/>
      <c r="N697" s="176"/>
      <c r="O697" s="176"/>
      <c r="P697" s="176"/>
      <c r="Q697" s="176"/>
      <c r="R697" s="176"/>
      <c r="S697" s="176"/>
      <c r="T697" s="176"/>
      <c r="U697" s="176"/>
      <c r="V697" s="176"/>
      <c r="W697" s="176"/>
      <c r="X697" s="176"/>
      <c r="Y697" s="176"/>
      <c r="Z697" s="176"/>
      <c r="AA697" s="176"/>
      <c r="AB697" s="176"/>
      <c r="AC697" s="176"/>
      <c r="AD697" s="176"/>
      <c r="AE697" s="176"/>
      <c r="AF697" s="176"/>
      <c r="AG697" s="176"/>
      <c r="AH697" s="176"/>
      <c r="AI697" s="176"/>
    </row>
    <row r="698" ht="12.75" customHeight="1">
      <c r="A698" s="367"/>
      <c r="B698" s="584"/>
      <c r="C698" s="584"/>
      <c r="D698" s="584"/>
      <c r="E698" s="584"/>
      <c r="F698" s="584"/>
      <c r="G698" s="584"/>
      <c r="H698" s="584"/>
      <c r="I698" s="585"/>
      <c r="J698" s="584"/>
      <c r="K698" s="118"/>
      <c r="L698" s="586"/>
      <c r="M698" s="176"/>
      <c r="N698" s="176"/>
      <c r="O698" s="176"/>
      <c r="P698" s="176"/>
      <c r="Q698" s="176"/>
      <c r="R698" s="176"/>
      <c r="S698" s="176"/>
      <c r="T698" s="176"/>
      <c r="U698" s="176"/>
      <c r="V698" s="176"/>
      <c r="W698" s="176"/>
      <c r="X698" s="176"/>
      <c r="Y698" s="176"/>
      <c r="Z698" s="176"/>
      <c r="AA698" s="176"/>
      <c r="AB698" s="176"/>
      <c r="AC698" s="176"/>
      <c r="AD698" s="176"/>
      <c r="AE698" s="176"/>
      <c r="AF698" s="176"/>
      <c r="AG698" s="176"/>
      <c r="AH698" s="176"/>
      <c r="AI698" s="176"/>
    </row>
    <row r="699" ht="12.75" customHeight="1">
      <c r="A699" s="367"/>
      <c r="B699" s="584"/>
      <c r="C699" s="584"/>
      <c r="D699" s="584"/>
      <c r="E699" s="584"/>
      <c r="F699" s="584"/>
      <c r="G699" s="584"/>
      <c r="H699" s="584"/>
      <c r="I699" s="585"/>
      <c r="J699" s="584"/>
      <c r="K699" s="118"/>
      <c r="L699" s="586"/>
      <c r="M699" s="176"/>
      <c r="N699" s="176"/>
      <c r="O699" s="176"/>
      <c r="P699" s="176"/>
      <c r="Q699" s="176"/>
      <c r="R699" s="176"/>
      <c r="S699" s="176"/>
      <c r="T699" s="176"/>
      <c r="U699" s="176"/>
      <c r="V699" s="176"/>
      <c r="W699" s="176"/>
      <c r="X699" s="176"/>
      <c r="Y699" s="176"/>
      <c r="Z699" s="176"/>
      <c r="AA699" s="176"/>
      <c r="AB699" s="176"/>
      <c r="AC699" s="176"/>
      <c r="AD699" s="176"/>
      <c r="AE699" s="176"/>
      <c r="AF699" s="176"/>
      <c r="AG699" s="176"/>
      <c r="AH699" s="176"/>
      <c r="AI699" s="176"/>
    </row>
    <row r="700" ht="12.75" customHeight="1">
      <c r="A700" s="367"/>
      <c r="B700" s="584"/>
      <c r="C700" s="584"/>
      <c r="D700" s="584"/>
      <c r="E700" s="584"/>
      <c r="F700" s="584"/>
      <c r="G700" s="584"/>
      <c r="H700" s="584"/>
      <c r="I700" s="585"/>
      <c r="J700" s="584"/>
      <c r="K700" s="118"/>
      <c r="L700" s="586"/>
      <c r="M700" s="176"/>
      <c r="N700" s="176"/>
      <c r="O700" s="176"/>
      <c r="P700" s="176"/>
      <c r="Q700" s="176"/>
      <c r="R700" s="176"/>
      <c r="S700" s="176"/>
      <c r="T700" s="176"/>
      <c r="U700" s="176"/>
      <c r="V700" s="176"/>
      <c r="W700" s="176"/>
      <c r="X700" s="176"/>
      <c r="Y700" s="176"/>
      <c r="Z700" s="176"/>
      <c r="AA700" s="176"/>
      <c r="AB700" s="176"/>
      <c r="AC700" s="176"/>
      <c r="AD700" s="176"/>
      <c r="AE700" s="176"/>
      <c r="AF700" s="176"/>
      <c r="AG700" s="176"/>
      <c r="AH700" s="176"/>
      <c r="AI700" s="176"/>
    </row>
    <row r="701" ht="12.75" customHeight="1">
      <c r="A701" s="367"/>
      <c r="B701" s="584"/>
      <c r="C701" s="584"/>
      <c r="D701" s="584"/>
      <c r="E701" s="584"/>
      <c r="F701" s="584"/>
      <c r="G701" s="584"/>
      <c r="H701" s="584"/>
      <c r="I701" s="585"/>
      <c r="J701" s="584"/>
      <c r="K701" s="118"/>
      <c r="L701" s="586"/>
      <c r="M701" s="176"/>
      <c r="N701" s="176"/>
      <c r="O701" s="176"/>
      <c r="P701" s="176"/>
      <c r="Q701" s="176"/>
      <c r="R701" s="176"/>
      <c r="S701" s="176"/>
      <c r="T701" s="176"/>
      <c r="U701" s="176"/>
      <c r="V701" s="176"/>
      <c r="W701" s="176"/>
      <c r="X701" s="176"/>
      <c r="Y701" s="176"/>
      <c r="Z701" s="176"/>
      <c r="AA701" s="176"/>
      <c r="AB701" s="176"/>
      <c r="AC701" s="176"/>
      <c r="AD701" s="176"/>
      <c r="AE701" s="176"/>
      <c r="AF701" s="176"/>
      <c r="AG701" s="176"/>
      <c r="AH701" s="176"/>
      <c r="AI701" s="176"/>
    </row>
    <row r="702" ht="12.75" customHeight="1">
      <c r="A702" s="367"/>
      <c r="B702" s="584"/>
      <c r="C702" s="584"/>
      <c r="D702" s="584"/>
      <c r="E702" s="584"/>
      <c r="F702" s="584"/>
      <c r="G702" s="584"/>
      <c r="H702" s="584"/>
      <c r="I702" s="585"/>
      <c r="J702" s="584"/>
      <c r="K702" s="118"/>
      <c r="L702" s="586"/>
      <c r="M702" s="176"/>
      <c r="N702" s="176"/>
      <c r="O702" s="176"/>
      <c r="P702" s="176"/>
      <c r="Q702" s="176"/>
      <c r="R702" s="176"/>
      <c r="S702" s="176"/>
      <c r="T702" s="176"/>
      <c r="U702" s="176"/>
      <c r="V702" s="176"/>
      <c r="W702" s="176"/>
      <c r="X702" s="176"/>
      <c r="Y702" s="176"/>
      <c r="Z702" s="176"/>
      <c r="AA702" s="176"/>
      <c r="AB702" s="176"/>
      <c r="AC702" s="176"/>
      <c r="AD702" s="176"/>
      <c r="AE702" s="176"/>
      <c r="AF702" s="176"/>
      <c r="AG702" s="176"/>
      <c r="AH702" s="176"/>
      <c r="AI702" s="176"/>
    </row>
    <row r="703" ht="12.75" customHeight="1">
      <c r="A703" s="367"/>
      <c r="B703" s="584"/>
      <c r="C703" s="584"/>
      <c r="D703" s="584"/>
      <c r="E703" s="584"/>
      <c r="F703" s="584"/>
      <c r="G703" s="584"/>
      <c r="H703" s="584"/>
      <c r="I703" s="585"/>
      <c r="J703" s="584"/>
      <c r="K703" s="118"/>
      <c r="L703" s="586"/>
      <c r="M703" s="176"/>
      <c r="N703" s="176"/>
      <c r="O703" s="176"/>
      <c r="P703" s="176"/>
      <c r="Q703" s="176"/>
      <c r="R703" s="176"/>
      <c r="S703" s="176"/>
      <c r="T703" s="176"/>
      <c r="U703" s="176"/>
      <c r="V703" s="176"/>
      <c r="W703" s="176"/>
      <c r="X703" s="176"/>
      <c r="Y703" s="176"/>
      <c r="Z703" s="176"/>
      <c r="AA703" s="176"/>
      <c r="AB703" s="176"/>
      <c r="AC703" s="176"/>
      <c r="AD703" s="176"/>
      <c r="AE703" s="176"/>
      <c r="AF703" s="176"/>
      <c r="AG703" s="176"/>
      <c r="AH703" s="176"/>
      <c r="AI703" s="176"/>
    </row>
    <row r="704" ht="12.75" customHeight="1">
      <c r="A704" s="367"/>
      <c r="B704" s="584"/>
      <c r="C704" s="584"/>
      <c r="D704" s="584"/>
      <c r="E704" s="584"/>
      <c r="F704" s="584"/>
      <c r="G704" s="584"/>
      <c r="H704" s="584"/>
      <c r="I704" s="585"/>
      <c r="J704" s="584"/>
      <c r="K704" s="118"/>
      <c r="L704" s="586"/>
      <c r="M704" s="176"/>
      <c r="N704" s="176"/>
      <c r="O704" s="176"/>
      <c r="P704" s="176"/>
      <c r="Q704" s="176"/>
      <c r="R704" s="176"/>
      <c r="S704" s="176"/>
      <c r="T704" s="176"/>
      <c r="U704" s="176"/>
      <c r="V704" s="176"/>
      <c r="W704" s="176"/>
      <c r="X704" s="176"/>
      <c r="Y704" s="176"/>
      <c r="Z704" s="176"/>
      <c r="AA704" s="176"/>
      <c r="AB704" s="176"/>
      <c r="AC704" s="176"/>
      <c r="AD704" s="176"/>
      <c r="AE704" s="176"/>
      <c r="AF704" s="176"/>
      <c r="AG704" s="176"/>
      <c r="AH704" s="176"/>
      <c r="AI704" s="176"/>
    </row>
    <row r="705" ht="12.75" customHeight="1">
      <c r="A705" s="367"/>
      <c r="B705" s="584"/>
      <c r="C705" s="584"/>
      <c r="D705" s="584"/>
      <c r="E705" s="584"/>
      <c r="F705" s="584"/>
      <c r="G705" s="584"/>
      <c r="H705" s="584"/>
      <c r="I705" s="585"/>
      <c r="J705" s="584"/>
      <c r="K705" s="118"/>
      <c r="L705" s="586"/>
      <c r="M705" s="176"/>
      <c r="N705" s="176"/>
      <c r="O705" s="176"/>
      <c r="P705" s="176"/>
      <c r="Q705" s="176"/>
      <c r="R705" s="176"/>
      <c r="S705" s="176"/>
      <c r="T705" s="176"/>
      <c r="U705" s="176"/>
      <c r="V705" s="176"/>
      <c r="W705" s="176"/>
      <c r="X705" s="176"/>
      <c r="Y705" s="176"/>
      <c r="Z705" s="176"/>
      <c r="AA705" s="176"/>
      <c r="AB705" s="176"/>
      <c r="AC705" s="176"/>
      <c r="AD705" s="176"/>
      <c r="AE705" s="176"/>
      <c r="AF705" s="176"/>
      <c r="AG705" s="176"/>
      <c r="AH705" s="176"/>
      <c r="AI705" s="176"/>
    </row>
    <row r="706" ht="12.75" customHeight="1">
      <c r="A706" s="367"/>
      <c r="B706" s="584"/>
      <c r="C706" s="584"/>
      <c r="D706" s="584"/>
      <c r="E706" s="584"/>
      <c r="F706" s="584"/>
      <c r="G706" s="584"/>
      <c r="H706" s="584"/>
      <c r="I706" s="585"/>
      <c r="J706" s="584"/>
      <c r="K706" s="118"/>
      <c r="L706" s="586"/>
      <c r="M706" s="176"/>
      <c r="N706" s="176"/>
      <c r="O706" s="176"/>
      <c r="P706" s="176"/>
      <c r="Q706" s="176"/>
      <c r="R706" s="176"/>
      <c r="S706" s="176"/>
      <c r="T706" s="176"/>
      <c r="U706" s="176"/>
      <c r="V706" s="176"/>
      <c r="W706" s="176"/>
      <c r="X706" s="176"/>
      <c r="Y706" s="176"/>
      <c r="Z706" s="176"/>
      <c r="AA706" s="176"/>
      <c r="AB706" s="176"/>
      <c r="AC706" s="176"/>
      <c r="AD706" s="176"/>
      <c r="AE706" s="176"/>
      <c r="AF706" s="176"/>
      <c r="AG706" s="176"/>
      <c r="AH706" s="176"/>
      <c r="AI706" s="176"/>
    </row>
    <row r="707" ht="12.75" customHeight="1">
      <c r="A707" s="367"/>
      <c r="B707" s="584"/>
      <c r="C707" s="584"/>
      <c r="D707" s="584"/>
      <c r="E707" s="584"/>
      <c r="F707" s="584"/>
      <c r="G707" s="584"/>
      <c r="H707" s="584"/>
      <c r="I707" s="585"/>
      <c r="J707" s="584"/>
      <c r="K707" s="118"/>
      <c r="L707" s="586"/>
      <c r="M707" s="176"/>
      <c r="N707" s="176"/>
      <c r="O707" s="176"/>
      <c r="P707" s="176"/>
      <c r="Q707" s="176"/>
      <c r="R707" s="176"/>
      <c r="S707" s="176"/>
      <c r="T707" s="176"/>
      <c r="U707" s="176"/>
      <c r="V707" s="176"/>
      <c r="W707" s="176"/>
      <c r="X707" s="176"/>
      <c r="Y707" s="176"/>
      <c r="Z707" s="176"/>
      <c r="AA707" s="176"/>
      <c r="AB707" s="176"/>
      <c r="AC707" s="176"/>
      <c r="AD707" s="176"/>
      <c r="AE707" s="176"/>
      <c r="AF707" s="176"/>
      <c r="AG707" s="176"/>
      <c r="AH707" s="176"/>
      <c r="AI707" s="176"/>
    </row>
    <row r="708" ht="12.75" customHeight="1">
      <c r="A708" s="367"/>
      <c r="B708" s="584"/>
      <c r="C708" s="584"/>
      <c r="D708" s="584"/>
      <c r="E708" s="584"/>
      <c r="F708" s="584"/>
      <c r="G708" s="584"/>
      <c r="H708" s="584"/>
      <c r="I708" s="585"/>
      <c r="J708" s="584"/>
      <c r="K708" s="118"/>
      <c r="L708" s="586"/>
      <c r="M708" s="176"/>
      <c r="N708" s="176"/>
      <c r="O708" s="176"/>
      <c r="P708" s="176"/>
      <c r="Q708" s="176"/>
      <c r="R708" s="176"/>
      <c r="S708" s="176"/>
      <c r="T708" s="176"/>
      <c r="U708" s="176"/>
      <c r="V708" s="176"/>
      <c r="W708" s="176"/>
      <c r="X708" s="176"/>
      <c r="Y708" s="176"/>
      <c r="Z708" s="176"/>
      <c r="AA708" s="176"/>
      <c r="AB708" s="176"/>
      <c r="AC708" s="176"/>
      <c r="AD708" s="176"/>
      <c r="AE708" s="176"/>
      <c r="AF708" s="176"/>
      <c r="AG708" s="176"/>
      <c r="AH708" s="176"/>
      <c r="AI708" s="176"/>
    </row>
    <row r="709" ht="12.75" customHeight="1">
      <c r="A709" s="367"/>
      <c r="B709" s="584"/>
      <c r="C709" s="584"/>
      <c r="D709" s="584"/>
      <c r="E709" s="584"/>
      <c r="F709" s="584"/>
      <c r="G709" s="584"/>
      <c r="H709" s="584"/>
      <c r="I709" s="585"/>
      <c r="J709" s="584"/>
      <c r="K709" s="118"/>
      <c r="L709" s="586"/>
      <c r="M709" s="176"/>
      <c r="N709" s="176"/>
      <c r="O709" s="176"/>
      <c r="P709" s="176"/>
      <c r="Q709" s="176"/>
      <c r="R709" s="176"/>
      <c r="S709" s="176"/>
      <c r="T709" s="176"/>
      <c r="U709" s="176"/>
      <c r="V709" s="176"/>
      <c r="W709" s="176"/>
      <c r="X709" s="176"/>
      <c r="Y709" s="176"/>
      <c r="Z709" s="176"/>
      <c r="AA709" s="176"/>
      <c r="AB709" s="176"/>
      <c r="AC709" s="176"/>
      <c r="AD709" s="176"/>
      <c r="AE709" s="176"/>
      <c r="AF709" s="176"/>
      <c r="AG709" s="176"/>
      <c r="AH709" s="176"/>
      <c r="AI709" s="176"/>
    </row>
    <row r="710" ht="12.75" customHeight="1">
      <c r="A710" s="367"/>
      <c r="B710" s="584"/>
      <c r="C710" s="584"/>
      <c r="D710" s="584"/>
      <c r="E710" s="584"/>
      <c r="F710" s="584"/>
      <c r="G710" s="584"/>
      <c r="H710" s="584"/>
      <c r="I710" s="585"/>
      <c r="J710" s="584"/>
      <c r="K710" s="118"/>
      <c r="L710" s="586"/>
      <c r="M710" s="176"/>
      <c r="N710" s="176"/>
      <c r="O710" s="176"/>
      <c r="P710" s="176"/>
      <c r="Q710" s="176"/>
      <c r="R710" s="176"/>
      <c r="S710" s="176"/>
      <c r="T710" s="176"/>
      <c r="U710" s="176"/>
      <c r="V710" s="176"/>
      <c r="W710" s="176"/>
      <c r="X710" s="176"/>
      <c r="Y710" s="176"/>
      <c r="Z710" s="176"/>
      <c r="AA710" s="176"/>
      <c r="AB710" s="176"/>
      <c r="AC710" s="176"/>
      <c r="AD710" s="176"/>
      <c r="AE710" s="176"/>
      <c r="AF710" s="176"/>
      <c r="AG710" s="176"/>
      <c r="AH710" s="176"/>
      <c r="AI710" s="176"/>
    </row>
    <row r="711" ht="12.75" customHeight="1">
      <c r="A711" s="367"/>
      <c r="B711" s="584"/>
      <c r="C711" s="584"/>
      <c r="D711" s="584"/>
      <c r="E711" s="584"/>
      <c r="F711" s="584"/>
      <c r="G711" s="584"/>
      <c r="H711" s="584"/>
      <c r="I711" s="585"/>
      <c r="J711" s="584"/>
      <c r="K711" s="118"/>
      <c r="L711" s="586"/>
      <c r="M711" s="176"/>
      <c r="N711" s="176"/>
      <c r="O711" s="176"/>
      <c r="P711" s="176"/>
      <c r="Q711" s="176"/>
      <c r="R711" s="176"/>
      <c r="S711" s="176"/>
      <c r="T711" s="176"/>
      <c r="U711" s="176"/>
      <c r="V711" s="176"/>
      <c r="W711" s="176"/>
      <c r="X711" s="176"/>
      <c r="Y711" s="176"/>
      <c r="Z711" s="176"/>
      <c r="AA711" s="176"/>
      <c r="AB711" s="176"/>
      <c r="AC711" s="176"/>
      <c r="AD711" s="176"/>
      <c r="AE711" s="176"/>
      <c r="AF711" s="176"/>
      <c r="AG711" s="176"/>
      <c r="AH711" s="176"/>
      <c r="AI711" s="176"/>
    </row>
    <row r="712" ht="12.75" customHeight="1">
      <c r="A712" s="367"/>
      <c r="B712" s="584"/>
      <c r="C712" s="584"/>
      <c r="D712" s="584"/>
      <c r="E712" s="584"/>
      <c r="F712" s="584"/>
      <c r="G712" s="584"/>
      <c r="H712" s="584"/>
      <c r="I712" s="585"/>
      <c r="J712" s="584"/>
      <c r="K712" s="118"/>
      <c r="L712" s="586"/>
      <c r="M712" s="176"/>
      <c r="N712" s="176"/>
      <c r="O712" s="176"/>
      <c r="P712" s="176"/>
      <c r="Q712" s="176"/>
      <c r="R712" s="176"/>
      <c r="S712" s="176"/>
      <c r="T712" s="176"/>
      <c r="U712" s="176"/>
      <c r="V712" s="176"/>
      <c r="W712" s="176"/>
      <c r="X712" s="176"/>
      <c r="Y712" s="176"/>
      <c r="Z712" s="176"/>
      <c r="AA712" s="176"/>
      <c r="AB712" s="176"/>
      <c r="AC712" s="176"/>
      <c r="AD712" s="176"/>
      <c r="AE712" s="176"/>
      <c r="AF712" s="176"/>
      <c r="AG712" s="176"/>
      <c r="AH712" s="176"/>
      <c r="AI712" s="176"/>
    </row>
    <row r="713" ht="12.75" customHeight="1">
      <c r="A713" s="367"/>
      <c r="B713" s="584"/>
      <c r="C713" s="584"/>
      <c r="D713" s="584"/>
      <c r="E713" s="584"/>
      <c r="F713" s="584"/>
      <c r="G713" s="584"/>
      <c r="H713" s="584"/>
      <c r="I713" s="585"/>
      <c r="J713" s="584"/>
      <c r="K713" s="118"/>
      <c r="L713" s="586"/>
      <c r="M713" s="176"/>
      <c r="N713" s="176"/>
      <c r="O713" s="176"/>
      <c r="P713" s="176"/>
      <c r="Q713" s="176"/>
      <c r="R713" s="176"/>
      <c r="S713" s="176"/>
      <c r="T713" s="176"/>
      <c r="U713" s="176"/>
      <c r="V713" s="176"/>
      <c r="W713" s="176"/>
      <c r="X713" s="176"/>
      <c r="Y713" s="176"/>
      <c r="Z713" s="176"/>
      <c r="AA713" s="176"/>
      <c r="AB713" s="176"/>
      <c r="AC713" s="176"/>
      <c r="AD713" s="176"/>
      <c r="AE713" s="176"/>
      <c r="AF713" s="176"/>
      <c r="AG713" s="176"/>
      <c r="AH713" s="176"/>
      <c r="AI713" s="176"/>
    </row>
    <row r="714" ht="12.75" customHeight="1">
      <c r="A714" s="367"/>
      <c r="B714" s="584"/>
      <c r="C714" s="584"/>
      <c r="D714" s="584"/>
      <c r="E714" s="584"/>
      <c r="F714" s="584"/>
      <c r="G714" s="584"/>
      <c r="H714" s="584"/>
      <c r="I714" s="585"/>
      <c r="J714" s="584"/>
      <c r="K714" s="118"/>
      <c r="L714" s="586"/>
      <c r="M714" s="176"/>
      <c r="N714" s="176"/>
      <c r="O714" s="176"/>
      <c r="P714" s="176"/>
      <c r="Q714" s="176"/>
      <c r="R714" s="176"/>
      <c r="S714" s="176"/>
      <c r="T714" s="176"/>
      <c r="U714" s="176"/>
      <c r="V714" s="176"/>
      <c r="W714" s="176"/>
      <c r="X714" s="176"/>
      <c r="Y714" s="176"/>
      <c r="Z714" s="176"/>
      <c r="AA714" s="176"/>
      <c r="AB714" s="176"/>
      <c r="AC714" s="176"/>
      <c r="AD714" s="176"/>
      <c r="AE714" s="176"/>
      <c r="AF714" s="176"/>
      <c r="AG714" s="176"/>
      <c r="AH714" s="176"/>
      <c r="AI714" s="176"/>
    </row>
    <row r="715" ht="12.75" customHeight="1">
      <c r="A715" s="367"/>
      <c r="B715" s="584"/>
      <c r="C715" s="584"/>
      <c r="D715" s="584"/>
      <c r="E715" s="584"/>
      <c r="F715" s="584"/>
      <c r="G715" s="584"/>
      <c r="H715" s="584"/>
      <c r="I715" s="585"/>
      <c r="J715" s="584"/>
      <c r="K715" s="118"/>
      <c r="L715" s="586"/>
      <c r="M715" s="176"/>
      <c r="N715" s="176"/>
      <c r="O715" s="176"/>
      <c r="P715" s="176"/>
      <c r="Q715" s="176"/>
      <c r="R715" s="176"/>
      <c r="S715" s="176"/>
      <c r="T715" s="176"/>
      <c r="U715" s="176"/>
      <c r="V715" s="176"/>
      <c r="W715" s="176"/>
      <c r="X715" s="176"/>
      <c r="Y715" s="176"/>
      <c r="Z715" s="176"/>
      <c r="AA715" s="176"/>
      <c r="AB715" s="176"/>
      <c r="AC715" s="176"/>
      <c r="AD715" s="176"/>
      <c r="AE715" s="176"/>
      <c r="AF715" s="176"/>
      <c r="AG715" s="176"/>
      <c r="AH715" s="176"/>
      <c r="AI715" s="176"/>
    </row>
    <row r="716" ht="12.75" customHeight="1">
      <c r="A716" s="367"/>
      <c r="B716" s="584"/>
      <c r="C716" s="584"/>
      <c r="D716" s="584"/>
      <c r="E716" s="584"/>
      <c r="F716" s="584"/>
      <c r="G716" s="584"/>
      <c r="H716" s="584"/>
      <c r="I716" s="585"/>
      <c r="J716" s="584"/>
      <c r="K716" s="118"/>
      <c r="L716" s="586"/>
      <c r="M716" s="176"/>
      <c r="N716" s="176"/>
      <c r="O716" s="176"/>
      <c r="P716" s="176"/>
      <c r="Q716" s="176"/>
      <c r="R716" s="176"/>
      <c r="S716" s="176"/>
      <c r="T716" s="176"/>
      <c r="U716" s="176"/>
      <c r="V716" s="176"/>
      <c r="W716" s="176"/>
      <c r="X716" s="176"/>
      <c r="Y716" s="176"/>
      <c r="Z716" s="176"/>
      <c r="AA716" s="176"/>
      <c r="AB716" s="176"/>
      <c r="AC716" s="176"/>
      <c r="AD716" s="176"/>
      <c r="AE716" s="176"/>
      <c r="AF716" s="176"/>
      <c r="AG716" s="176"/>
      <c r="AH716" s="176"/>
      <c r="AI716" s="176"/>
    </row>
    <row r="717" ht="12.75" customHeight="1">
      <c r="A717" s="367"/>
      <c r="B717" s="584"/>
      <c r="C717" s="584"/>
      <c r="D717" s="584"/>
      <c r="E717" s="584"/>
      <c r="F717" s="584"/>
      <c r="G717" s="584"/>
      <c r="H717" s="584"/>
      <c r="I717" s="585"/>
      <c r="J717" s="584"/>
      <c r="K717" s="118"/>
      <c r="L717" s="586"/>
      <c r="M717" s="176"/>
      <c r="N717" s="176"/>
      <c r="O717" s="176"/>
      <c r="P717" s="176"/>
      <c r="Q717" s="176"/>
      <c r="R717" s="176"/>
      <c r="S717" s="176"/>
      <c r="T717" s="176"/>
      <c r="U717" s="176"/>
      <c r="V717" s="176"/>
      <c r="W717" s="176"/>
      <c r="X717" s="176"/>
      <c r="Y717" s="176"/>
      <c r="Z717" s="176"/>
      <c r="AA717" s="176"/>
      <c r="AB717" s="176"/>
      <c r="AC717" s="176"/>
      <c r="AD717" s="176"/>
      <c r="AE717" s="176"/>
      <c r="AF717" s="176"/>
      <c r="AG717" s="176"/>
      <c r="AH717" s="176"/>
      <c r="AI717" s="176"/>
    </row>
    <row r="718" ht="12.75" customHeight="1">
      <c r="A718" s="367"/>
      <c r="B718" s="584"/>
      <c r="C718" s="584"/>
      <c r="D718" s="584"/>
      <c r="E718" s="584"/>
      <c r="F718" s="584"/>
      <c r="G718" s="584"/>
      <c r="H718" s="584"/>
      <c r="I718" s="585"/>
      <c r="J718" s="584"/>
      <c r="K718" s="118"/>
      <c r="L718" s="586"/>
      <c r="M718" s="176"/>
      <c r="N718" s="176"/>
      <c r="O718" s="176"/>
      <c r="P718" s="176"/>
      <c r="Q718" s="176"/>
      <c r="R718" s="176"/>
      <c r="S718" s="176"/>
      <c r="T718" s="176"/>
      <c r="U718" s="176"/>
      <c r="V718" s="176"/>
      <c r="W718" s="176"/>
      <c r="X718" s="176"/>
      <c r="Y718" s="176"/>
      <c r="Z718" s="176"/>
      <c r="AA718" s="176"/>
      <c r="AB718" s="176"/>
      <c r="AC718" s="176"/>
      <c r="AD718" s="176"/>
      <c r="AE718" s="176"/>
      <c r="AF718" s="176"/>
      <c r="AG718" s="176"/>
      <c r="AH718" s="176"/>
      <c r="AI718" s="176"/>
    </row>
    <row r="719" ht="12.75" customHeight="1">
      <c r="A719" s="367"/>
      <c r="B719" s="584"/>
      <c r="C719" s="584"/>
      <c r="D719" s="584"/>
      <c r="E719" s="584"/>
      <c r="F719" s="584"/>
      <c r="G719" s="584"/>
      <c r="H719" s="584"/>
      <c r="I719" s="585"/>
      <c r="J719" s="584"/>
      <c r="K719" s="118"/>
      <c r="L719" s="586"/>
      <c r="M719" s="176"/>
      <c r="N719" s="176"/>
      <c r="O719" s="176"/>
      <c r="P719" s="176"/>
      <c r="Q719" s="176"/>
      <c r="R719" s="176"/>
      <c r="S719" s="176"/>
      <c r="T719" s="176"/>
      <c r="U719" s="176"/>
      <c r="V719" s="176"/>
      <c r="W719" s="176"/>
      <c r="X719" s="176"/>
      <c r="Y719" s="176"/>
      <c r="Z719" s="176"/>
      <c r="AA719" s="176"/>
      <c r="AB719" s="176"/>
      <c r="AC719" s="176"/>
      <c r="AD719" s="176"/>
      <c r="AE719" s="176"/>
      <c r="AF719" s="176"/>
      <c r="AG719" s="176"/>
      <c r="AH719" s="176"/>
      <c r="AI719" s="176"/>
    </row>
    <row r="720" ht="12.75" customHeight="1">
      <c r="A720" s="367"/>
      <c r="B720" s="584"/>
      <c r="C720" s="584"/>
      <c r="D720" s="584"/>
      <c r="E720" s="584"/>
      <c r="F720" s="584"/>
      <c r="G720" s="584"/>
      <c r="H720" s="584"/>
      <c r="I720" s="585"/>
      <c r="J720" s="584"/>
      <c r="K720" s="118"/>
      <c r="L720" s="586"/>
      <c r="M720" s="176"/>
      <c r="N720" s="176"/>
      <c r="O720" s="176"/>
      <c r="P720" s="176"/>
      <c r="Q720" s="176"/>
      <c r="R720" s="176"/>
      <c r="S720" s="176"/>
      <c r="T720" s="176"/>
      <c r="U720" s="176"/>
      <c r="V720" s="176"/>
      <c r="W720" s="176"/>
      <c r="X720" s="176"/>
      <c r="Y720" s="176"/>
      <c r="Z720" s="176"/>
      <c r="AA720" s="176"/>
      <c r="AB720" s="176"/>
      <c r="AC720" s="176"/>
      <c r="AD720" s="176"/>
      <c r="AE720" s="176"/>
      <c r="AF720" s="176"/>
      <c r="AG720" s="176"/>
      <c r="AH720" s="176"/>
      <c r="AI720" s="176"/>
    </row>
    <row r="721" ht="12.75" customHeight="1">
      <c r="A721" s="367"/>
      <c r="B721" s="584"/>
      <c r="C721" s="584"/>
      <c r="D721" s="584"/>
      <c r="E721" s="584"/>
      <c r="F721" s="584"/>
      <c r="G721" s="584"/>
      <c r="H721" s="584"/>
      <c r="I721" s="585"/>
      <c r="J721" s="584"/>
      <c r="K721" s="118"/>
      <c r="L721" s="586"/>
      <c r="M721" s="176"/>
      <c r="N721" s="176"/>
      <c r="O721" s="176"/>
      <c r="P721" s="176"/>
      <c r="Q721" s="176"/>
      <c r="R721" s="176"/>
      <c r="S721" s="176"/>
      <c r="T721" s="176"/>
      <c r="U721" s="176"/>
      <c r="V721" s="176"/>
      <c r="W721" s="176"/>
      <c r="X721" s="176"/>
      <c r="Y721" s="176"/>
      <c r="Z721" s="176"/>
      <c r="AA721" s="176"/>
      <c r="AB721" s="176"/>
      <c r="AC721" s="176"/>
      <c r="AD721" s="176"/>
      <c r="AE721" s="176"/>
      <c r="AF721" s="176"/>
      <c r="AG721" s="176"/>
      <c r="AH721" s="176"/>
      <c r="AI721" s="176"/>
    </row>
    <row r="722" ht="12.75" customHeight="1">
      <c r="A722" s="367"/>
      <c r="B722" s="584"/>
      <c r="C722" s="584"/>
      <c r="D722" s="584"/>
      <c r="E722" s="584"/>
      <c r="F722" s="584"/>
      <c r="G722" s="584"/>
      <c r="H722" s="584"/>
      <c r="I722" s="585"/>
      <c r="J722" s="584"/>
      <c r="K722" s="118"/>
      <c r="L722" s="586"/>
      <c r="M722" s="176"/>
      <c r="N722" s="176"/>
      <c r="O722" s="176"/>
      <c r="P722" s="176"/>
      <c r="Q722" s="176"/>
      <c r="R722" s="176"/>
      <c r="S722" s="176"/>
      <c r="T722" s="176"/>
      <c r="U722" s="176"/>
      <c r="V722" s="176"/>
      <c r="W722" s="176"/>
      <c r="X722" s="176"/>
      <c r="Y722" s="176"/>
      <c r="Z722" s="176"/>
      <c r="AA722" s="176"/>
      <c r="AB722" s="176"/>
      <c r="AC722" s="176"/>
      <c r="AD722" s="176"/>
      <c r="AE722" s="176"/>
      <c r="AF722" s="176"/>
      <c r="AG722" s="176"/>
      <c r="AH722" s="176"/>
      <c r="AI722" s="176"/>
    </row>
    <row r="723" ht="12.75" customHeight="1">
      <c r="A723" s="367"/>
      <c r="B723" s="584"/>
      <c r="C723" s="584"/>
      <c r="D723" s="584"/>
      <c r="E723" s="584"/>
      <c r="F723" s="584"/>
      <c r="G723" s="584"/>
      <c r="H723" s="584"/>
      <c r="I723" s="585"/>
      <c r="J723" s="584"/>
      <c r="K723" s="118"/>
      <c r="L723" s="586"/>
      <c r="M723" s="176"/>
      <c r="N723" s="176"/>
      <c r="O723" s="176"/>
      <c r="P723" s="176"/>
      <c r="Q723" s="176"/>
      <c r="R723" s="176"/>
      <c r="S723" s="176"/>
      <c r="T723" s="176"/>
      <c r="U723" s="176"/>
      <c r="V723" s="176"/>
      <c r="W723" s="176"/>
      <c r="X723" s="176"/>
      <c r="Y723" s="176"/>
      <c r="Z723" s="176"/>
      <c r="AA723" s="176"/>
      <c r="AB723" s="176"/>
      <c r="AC723" s="176"/>
      <c r="AD723" s="176"/>
      <c r="AE723" s="176"/>
      <c r="AF723" s="176"/>
      <c r="AG723" s="176"/>
      <c r="AH723" s="176"/>
      <c r="AI723" s="176"/>
    </row>
    <row r="724" ht="12.75" customHeight="1">
      <c r="A724" s="367"/>
      <c r="B724" s="584"/>
      <c r="C724" s="584"/>
      <c r="D724" s="584"/>
      <c r="E724" s="584"/>
      <c r="F724" s="584"/>
      <c r="G724" s="584"/>
      <c r="H724" s="584"/>
      <c r="I724" s="585"/>
      <c r="J724" s="584"/>
      <c r="K724" s="118"/>
      <c r="L724" s="586"/>
      <c r="M724" s="176"/>
      <c r="N724" s="176"/>
      <c r="O724" s="176"/>
      <c r="P724" s="176"/>
      <c r="Q724" s="176"/>
      <c r="R724" s="176"/>
      <c r="S724" s="176"/>
      <c r="T724" s="176"/>
      <c r="U724" s="176"/>
      <c r="V724" s="176"/>
      <c r="W724" s="176"/>
      <c r="X724" s="176"/>
      <c r="Y724" s="176"/>
      <c r="Z724" s="176"/>
      <c r="AA724" s="176"/>
      <c r="AB724" s="176"/>
      <c r="AC724" s="176"/>
      <c r="AD724" s="176"/>
      <c r="AE724" s="176"/>
      <c r="AF724" s="176"/>
      <c r="AG724" s="176"/>
      <c r="AH724" s="176"/>
      <c r="AI724" s="176"/>
    </row>
    <row r="725" ht="12.75" customHeight="1">
      <c r="A725" s="367"/>
      <c r="B725" s="584"/>
      <c r="C725" s="584"/>
      <c r="D725" s="584"/>
      <c r="E725" s="584"/>
      <c r="F725" s="584"/>
      <c r="G725" s="584"/>
      <c r="H725" s="584"/>
      <c r="I725" s="585"/>
      <c r="J725" s="584"/>
      <c r="K725" s="118"/>
      <c r="L725" s="586"/>
      <c r="M725" s="176"/>
      <c r="N725" s="176"/>
      <c r="O725" s="176"/>
      <c r="P725" s="176"/>
      <c r="Q725" s="176"/>
      <c r="R725" s="176"/>
      <c r="S725" s="176"/>
      <c r="T725" s="176"/>
      <c r="U725" s="176"/>
      <c r="V725" s="176"/>
      <c r="W725" s="176"/>
      <c r="X725" s="176"/>
      <c r="Y725" s="176"/>
      <c r="Z725" s="176"/>
      <c r="AA725" s="176"/>
      <c r="AB725" s="176"/>
      <c r="AC725" s="176"/>
      <c r="AD725" s="176"/>
      <c r="AE725" s="176"/>
      <c r="AF725" s="176"/>
      <c r="AG725" s="176"/>
      <c r="AH725" s="176"/>
      <c r="AI725" s="176"/>
    </row>
    <row r="726" ht="12.75" customHeight="1">
      <c r="A726" s="367"/>
      <c r="B726" s="584"/>
      <c r="C726" s="584"/>
      <c r="D726" s="584"/>
      <c r="E726" s="584"/>
      <c r="F726" s="584"/>
      <c r="G726" s="584"/>
      <c r="H726" s="584"/>
      <c r="I726" s="585"/>
      <c r="J726" s="584"/>
      <c r="K726" s="118"/>
      <c r="L726" s="586"/>
      <c r="M726" s="176"/>
      <c r="N726" s="176"/>
      <c r="O726" s="176"/>
      <c r="P726" s="176"/>
      <c r="Q726" s="176"/>
      <c r="R726" s="176"/>
      <c r="S726" s="176"/>
      <c r="T726" s="176"/>
      <c r="U726" s="176"/>
      <c r="V726" s="176"/>
      <c r="W726" s="176"/>
      <c r="X726" s="176"/>
      <c r="Y726" s="176"/>
      <c r="Z726" s="176"/>
      <c r="AA726" s="176"/>
      <c r="AB726" s="176"/>
      <c r="AC726" s="176"/>
      <c r="AD726" s="176"/>
      <c r="AE726" s="176"/>
      <c r="AF726" s="176"/>
      <c r="AG726" s="176"/>
      <c r="AH726" s="176"/>
      <c r="AI726" s="176"/>
    </row>
    <row r="727" ht="12.75" customHeight="1">
      <c r="A727" s="367"/>
      <c r="B727" s="584"/>
      <c r="C727" s="584"/>
      <c r="D727" s="584"/>
      <c r="E727" s="584"/>
      <c r="F727" s="584"/>
      <c r="G727" s="584"/>
      <c r="H727" s="584"/>
      <c r="I727" s="585"/>
      <c r="J727" s="584"/>
      <c r="K727" s="118"/>
      <c r="L727" s="586"/>
      <c r="M727" s="176"/>
      <c r="N727" s="176"/>
      <c r="O727" s="176"/>
      <c r="P727" s="176"/>
      <c r="Q727" s="176"/>
      <c r="R727" s="176"/>
      <c r="S727" s="176"/>
      <c r="T727" s="176"/>
      <c r="U727" s="176"/>
      <c r="V727" s="176"/>
      <c r="W727" s="176"/>
      <c r="X727" s="176"/>
      <c r="Y727" s="176"/>
      <c r="Z727" s="176"/>
      <c r="AA727" s="176"/>
      <c r="AB727" s="176"/>
      <c r="AC727" s="176"/>
      <c r="AD727" s="176"/>
      <c r="AE727" s="176"/>
      <c r="AF727" s="176"/>
      <c r="AG727" s="176"/>
      <c r="AH727" s="176"/>
      <c r="AI727" s="176"/>
    </row>
    <row r="728" ht="12.75" customHeight="1">
      <c r="A728" s="367"/>
      <c r="B728" s="584"/>
      <c r="C728" s="584"/>
      <c r="D728" s="584"/>
      <c r="E728" s="584"/>
      <c r="F728" s="584"/>
      <c r="G728" s="584"/>
      <c r="H728" s="584"/>
      <c r="I728" s="585"/>
      <c r="J728" s="584"/>
      <c r="K728" s="118"/>
      <c r="L728" s="586"/>
      <c r="M728" s="176"/>
      <c r="N728" s="176"/>
      <c r="O728" s="176"/>
      <c r="P728" s="176"/>
      <c r="Q728" s="176"/>
      <c r="R728" s="176"/>
      <c r="S728" s="176"/>
      <c r="T728" s="176"/>
      <c r="U728" s="176"/>
      <c r="V728" s="176"/>
      <c r="W728" s="176"/>
      <c r="X728" s="176"/>
      <c r="Y728" s="176"/>
      <c r="Z728" s="176"/>
      <c r="AA728" s="176"/>
      <c r="AB728" s="176"/>
      <c r="AC728" s="176"/>
      <c r="AD728" s="176"/>
      <c r="AE728" s="176"/>
      <c r="AF728" s="176"/>
      <c r="AG728" s="176"/>
      <c r="AH728" s="176"/>
      <c r="AI728" s="176"/>
    </row>
    <row r="729" ht="12.75" customHeight="1">
      <c r="A729" s="367"/>
      <c r="B729" s="584"/>
      <c r="C729" s="584"/>
      <c r="D729" s="584"/>
      <c r="E729" s="584"/>
      <c r="F729" s="584"/>
      <c r="G729" s="584"/>
      <c r="H729" s="584"/>
      <c r="I729" s="585"/>
      <c r="J729" s="584"/>
      <c r="K729" s="118"/>
      <c r="L729" s="586"/>
      <c r="M729" s="176"/>
      <c r="N729" s="176"/>
      <c r="O729" s="176"/>
      <c r="P729" s="176"/>
      <c r="Q729" s="176"/>
      <c r="R729" s="176"/>
      <c r="S729" s="176"/>
      <c r="T729" s="176"/>
      <c r="U729" s="176"/>
      <c r="V729" s="176"/>
      <c r="W729" s="176"/>
      <c r="X729" s="176"/>
      <c r="Y729" s="176"/>
      <c r="Z729" s="176"/>
      <c r="AA729" s="176"/>
      <c r="AB729" s="176"/>
      <c r="AC729" s="176"/>
      <c r="AD729" s="176"/>
      <c r="AE729" s="176"/>
      <c r="AF729" s="176"/>
      <c r="AG729" s="176"/>
      <c r="AH729" s="176"/>
      <c r="AI729" s="176"/>
    </row>
    <row r="730" ht="12.75" customHeight="1">
      <c r="A730" s="367"/>
      <c r="B730" s="584"/>
      <c r="C730" s="584"/>
      <c r="D730" s="584"/>
      <c r="E730" s="584"/>
      <c r="F730" s="584"/>
      <c r="G730" s="584"/>
      <c r="H730" s="584"/>
      <c r="I730" s="585"/>
      <c r="J730" s="584"/>
      <c r="K730" s="118"/>
      <c r="L730" s="586"/>
      <c r="M730" s="176"/>
      <c r="N730" s="176"/>
      <c r="O730" s="176"/>
      <c r="P730" s="176"/>
      <c r="Q730" s="176"/>
      <c r="R730" s="176"/>
      <c r="S730" s="176"/>
      <c r="T730" s="176"/>
      <c r="U730" s="176"/>
      <c r="V730" s="176"/>
      <c r="W730" s="176"/>
      <c r="X730" s="176"/>
      <c r="Y730" s="176"/>
      <c r="Z730" s="176"/>
      <c r="AA730" s="176"/>
      <c r="AB730" s="176"/>
      <c r="AC730" s="176"/>
      <c r="AD730" s="176"/>
      <c r="AE730" s="176"/>
      <c r="AF730" s="176"/>
      <c r="AG730" s="176"/>
      <c r="AH730" s="176"/>
      <c r="AI730" s="176"/>
    </row>
    <row r="731" ht="12.75" customHeight="1">
      <c r="A731" s="367"/>
      <c r="B731" s="584"/>
      <c r="C731" s="584"/>
      <c r="D731" s="584"/>
      <c r="E731" s="584"/>
      <c r="F731" s="584"/>
      <c r="G731" s="584"/>
      <c r="H731" s="584"/>
      <c r="I731" s="585"/>
      <c r="J731" s="584"/>
      <c r="K731" s="118"/>
      <c r="L731" s="586"/>
      <c r="M731" s="176"/>
      <c r="N731" s="176"/>
      <c r="O731" s="176"/>
      <c r="P731" s="176"/>
      <c r="Q731" s="176"/>
      <c r="R731" s="176"/>
      <c r="S731" s="176"/>
      <c r="T731" s="176"/>
      <c r="U731" s="176"/>
      <c r="V731" s="176"/>
      <c r="W731" s="176"/>
      <c r="X731" s="176"/>
      <c r="Y731" s="176"/>
      <c r="Z731" s="176"/>
      <c r="AA731" s="176"/>
      <c r="AB731" s="176"/>
      <c r="AC731" s="176"/>
      <c r="AD731" s="176"/>
      <c r="AE731" s="176"/>
      <c r="AF731" s="176"/>
      <c r="AG731" s="176"/>
      <c r="AH731" s="176"/>
      <c r="AI731" s="176"/>
    </row>
    <row r="732" ht="12.75" customHeight="1">
      <c r="A732" s="367"/>
      <c r="B732" s="584"/>
      <c r="C732" s="584"/>
      <c r="D732" s="584"/>
      <c r="E732" s="584"/>
      <c r="F732" s="584"/>
      <c r="G732" s="584"/>
      <c r="H732" s="584"/>
      <c r="I732" s="585"/>
      <c r="J732" s="584"/>
      <c r="K732" s="118"/>
      <c r="L732" s="586"/>
      <c r="M732" s="176"/>
      <c r="N732" s="176"/>
      <c r="O732" s="176"/>
      <c r="P732" s="176"/>
      <c r="Q732" s="176"/>
      <c r="R732" s="176"/>
      <c r="S732" s="176"/>
      <c r="T732" s="176"/>
      <c r="U732" s="176"/>
      <c r="V732" s="176"/>
      <c r="W732" s="176"/>
      <c r="X732" s="176"/>
      <c r="Y732" s="176"/>
      <c r="Z732" s="176"/>
      <c r="AA732" s="176"/>
      <c r="AB732" s="176"/>
      <c r="AC732" s="176"/>
      <c r="AD732" s="176"/>
      <c r="AE732" s="176"/>
      <c r="AF732" s="176"/>
      <c r="AG732" s="176"/>
      <c r="AH732" s="176"/>
      <c r="AI732" s="176"/>
    </row>
    <row r="733" ht="12.75" customHeight="1">
      <c r="A733" s="367"/>
      <c r="B733" s="584"/>
      <c r="C733" s="584"/>
      <c r="D733" s="584"/>
      <c r="E733" s="584"/>
      <c r="F733" s="584"/>
      <c r="G733" s="584"/>
      <c r="H733" s="584"/>
      <c r="I733" s="585"/>
      <c r="J733" s="584"/>
      <c r="K733" s="118"/>
      <c r="L733" s="586"/>
      <c r="M733" s="176"/>
      <c r="N733" s="176"/>
      <c r="O733" s="176"/>
      <c r="P733" s="176"/>
      <c r="Q733" s="176"/>
      <c r="R733" s="176"/>
      <c r="S733" s="176"/>
      <c r="T733" s="176"/>
      <c r="U733" s="176"/>
      <c r="V733" s="176"/>
      <c r="W733" s="176"/>
      <c r="X733" s="176"/>
      <c r="Y733" s="176"/>
      <c r="Z733" s="176"/>
      <c r="AA733" s="176"/>
      <c r="AB733" s="176"/>
      <c r="AC733" s="176"/>
      <c r="AD733" s="176"/>
      <c r="AE733" s="176"/>
      <c r="AF733" s="176"/>
      <c r="AG733" s="176"/>
      <c r="AH733" s="176"/>
      <c r="AI733" s="176"/>
    </row>
    <row r="734" ht="12.75" customHeight="1">
      <c r="A734" s="367"/>
      <c r="B734" s="584"/>
      <c r="C734" s="584"/>
      <c r="D734" s="584"/>
      <c r="E734" s="584"/>
      <c r="F734" s="584"/>
      <c r="G734" s="584"/>
      <c r="H734" s="584"/>
      <c r="I734" s="585"/>
      <c r="J734" s="584"/>
      <c r="K734" s="118"/>
      <c r="L734" s="586"/>
      <c r="M734" s="176"/>
      <c r="N734" s="176"/>
      <c r="O734" s="176"/>
      <c r="P734" s="176"/>
      <c r="Q734" s="176"/>
      <c r="R734" s="176"/>
      <c r="S734" s="176"/>
      <c r="T734" s="176"/>
      <c r="U734" s="176"/>
      <c r="V734" s="176"/>
      <c r="W734" s="176"/>
      <c r="X734" s="176"/>
      <c r="Y734" s="176"/>
      <c r="Z734" s="176"/>
      <c r="AA734" s="176"/>
      <c r="AB734" s="176"/>
      <c r="AC734" s="176"/>
      <c r="AD734" s="176"/>
      <c r="AE734" s="176"/>
      <c r="AF734" s="176"/>
      <c r="AG734" s="176"/>
      <c r="AH734" s="176"/>
      <c r="AI734" s="176"/>
    </row>
    <row r="735" ht="12.75" customHeight="1">
      <c r="A735" s="367"/>
      <c r="B735" s="584"/>
      <c r="C735" s="584"/>
      <c r="D735" s="584"/>
      <c r="E735" s="584"/>
      <c r="F735" s="584"/>
      <c r="G735" s="584"/>
      <c r="H735" s="584"/>
      <c r="I735" s="585"/>
      <c r="J735" s="584"/>
      <c r="K735" s="118"/>
      <c r="L735" s="586"/>
      <c r="M735" s="176"/>
      <c r="N735" s="176"/>
      <c r="O735" s="176"/>
      <c r="P735" s="176"/>
      <c r="Q735" s="176"/>
      <c r="R735" s="176"/>
      <c r="S735" s="176"/>
      <c r="T735" s="176"/>
      <c r="U735" s="176"/>
      <c r="V735" s="176"/>
      <c r="W735" s="176"/>
      <c r="X735" s="176"/>
      <c r="Y735" s="176"/>
      <c r="Z735" s="176"/>
      <c r="AA735" s="176"/>
      <c r="AB735" s="176"/>
      <c r="AC735" s="176"/>
      <c r="AD735" s="176"/>
      <c r="AE735" s="176"/>
      <c r="AF735" s="176"/>
      <c r="AG735" s="176"/>
      <c r="AH735" s="176"/>
      <c r="AI735" s="176"/>
    </row>
    <row r="736" ht="12.75" customHeight="1">
      <c r="A736" s="367"/>
      <c r="B736" s="584"/>
      <c r="C736" s="584"/>
      <c r="D736" s="584"/>
      <c r="E736" s="584"/>
      <c r="F736" s="584"/>
      <c r="G736" s="584"/>
      <c r="H736" s="584"/>
      <c r="I736" s="585"/>
      <c r="J736" s="584"/>
      <c r="K736" s="118"/>
      <c r="L736" s="586"/>
      <c r="M736" s="176"/>
      <c r="N736" s="176"/>
      <c r="O736" s="176"/>
      <c r="P736" s="176"/>
      <c r="Q736" s="176"/>
      <c r="R736" s="176"/>
      <c r="S736" s="176"/>
      <c r="T736" s="176"/>
      <c r="U736" s="176"/>
      <c r="V736" s="176"/>
      <c r="W736" s="176"/>
      <c r="X736" s="176"/>
      <c r="Y736" s="176"/>
      <c r="Z736" s="176"/>
      <c r="AA736" s="176"/>
      <c r="AB736" s="176"/>
      <c r="AC736" s="176"/>
      <c r="AD736" s="176"/>
      <c r="AE736" s="176"/>
      <c r="AF736" s="176"/>
      <c r="AG736" s="176"/>
      <c r="AH736" s="176"/>
      <c r="AI736" s="176"/>
    </row>
    <row r="737" ht="12.75" customHeight="1">
      <c r="A737" s="367"/>
      <c r="B737" s="584"/>
      <c r="C737" s="584"/>
      <c r="D737" s="584"/>
      <c r="E737" s="584"/>
      <c r="F737" s="584"/>
      <c r="G737" s="584"/>
      <c r="H737" s="584"/>
      <c r="I737" s="585"/>
      <c r="J737" s="584"/>
      <c r="K737" s="118"/>
      <c r="L737" s="586"/>
      <c r="M737" s="176"/>
      <c r="N737" s="176"/>
      <c r="O737" s="176"/>
      <c r="P737" s="176"/>
      <c r="Q737" s="176"/>
      <c r="R737" s="176"/>
      <c r="S737" s="176"/>
      <c r="T737" s="176"/>
      <c r="U737" s="176"/>
      <c r="V737" s="176"/>
      <c r="W737" s="176"/>
      <c r="X737" s="176"/>
      <c r="Y737" s="176"/>
      <c r="Z737" s="176"/>
      <c r="AA737" s="176"/>
      <c r="AB737" s="176"/>
      <c r="AC737" s="176"/>
      <c r="AD737" s="176"/>
      <c r="AE737" s="176"/>
      <c r="AF737" s="176"/>
      <c r="AG737" s="176"/>
      <c r="AH737" s="176"/>
      <c r="AI737" s="176"/>
    </row>
    <row r="738" ht="12.75" customHeight="1">
      <c r="A738" s="367"/>
      <c r="B738" s="584"/>
      <c r="C738" s="584"/>
      <c r="D738" s="584"/>
      <c r="E738" s="584"/>
      <c r="F738" s="584"/>
      <c r="G738" s="584"/>
      <c r="H738" s="584"/>
      <c r="I738" s="585"/>
      <c r="J738" s="584"/>
      <c r="K738" s="118"/>
      <c r="L738" s="586"/>
      <c r="M738" s="176"/>
      <c r="N738" s="176"/>
      <c r="O738" s="176"/>
      <c r="P738" s="176"/>
      <c r="Q738" s="176"/>
      <c r="R738" s="176"/>
      <c r="S738" s="176"/>
      <c r="T738" s="176"/>
      <c r="U738" s="176"/>
      <c r="V738" s="176"/>
      <c r="W738" s="176"/>
      <c r="X738" s="176"/>
      <c r="Y738" s="176"/>
      <c r="Z738" s="176"/>
      <c r="AA738" s="176"/>
      <c r="AB738" s="176"/>
      <c r="AC738" s="176"/>
      <c r="AD738" s="176"/>
      <c r="AE738" s="176"/>
      <c r="AF738" s="176"/>
      <c r="AG738" s="176"/>
      <c r="AH738" s="176"/>
      <c r="AI738" s="176"/>
    </row>
    <row r="739" ht="12.75" customHeight="1">
      <c r="A739" s="367"/>
      <c r="B739" s="584"/>
      <c r="C739" s="584"/>
      <c r="D739" s="584"/>
      <c r="E739" s="584"/>
      <c r="F739" s="584"/>
      <c r="G739" s="584"/>
      <c r="H739" s="584"/>
      <c r="I739" s="585"/>
      <c r="J739" s="584"/>
      <c r="K739" s="118"/>
      <c r="L739" s="586"/>
      <c r="M739" s="176"/>
      <c r="N739" s="176"/>
      <c r="O739" s="176"/>
      <c r="P739" s="176"/>
      <c r="Q739" s="176"/>
      <c r="R739" s="176"/>
      <c r="S739" s="176"/>
      <c r="T739" s="176"/>
      <c r="U739" s="176"/>
      <c r="V739" s="176"/>
      <c r="W739" s="176"/>
      <c r="X739" s="176"/>
      <c r="Y739" s="176"/>
      <c r="Z739" s="176"/>
      <c r="AA739" s="176"/>
      <c r="AB739" s="176"/>
      <c r="AC739" s="176"/>
      <c r="AD739" s="176"/>
      <c r="AE739" s="176"/>
      <c r="AF739" s="176"/>
      <c r="AG739" s="176"/>
      <c r="AH739" s="176"/>
      <c r="AI739" s="176"/>
    </row>
    <row r="740" ht="12.75" customHeight="1">
      <c r="A740" s="367"/>
      <c r="B740" s="584"/>
      <c r="C740" s="584"/>
      <c r="D740" s="584"/>
      <c r="E740" s="584"/>
      <c r="F740" s="584"/>
      <c r="G740" s="584"/>
      <c r="H740" s="584"/>
      <c r="I740" s="585"/>
      <c r="J740" s="584"/>
      <c r="K740" s="118"/>
      <c r="L740" s="586"/>
      <c r="M740" s="176"/>
      <c r="N740" s="176"/>
      <c r="O740" s="176"/>
      <c r="P740" s="176"/>
      <c r="Q740" s="176"/>
      <c r="R740" s="176"/>
      <c r="S740" s="176"/>
      <c r="T740" s="176"/>
      <c r="U740" s="176"/>
      <c r="V740" s="176"/>
      <c r="W740" s="176"/>
      <c r="X740" s="176"/>
      <c r="Y740" s="176"/>
      <c r="Z740" s="176"/>
      <c r="AA740" s="176"/>
      <c r="AB740" s="176"/>
      <c r="AC740" s="176"/>
      <c r="AD740" s="176"/>
      <c r="AE740" s="176"/>
      <c r="AF740" s="176"/>
      <c r="AG740" s="176"/>
      <c r="AH740" s="176"/>
      <c r="AI740" s="176"/>
    </row>
    <row r="741" ht="12.75" customHeight="1">
      <c r="A741" s="367"/>
      <c r="B741" s="584"/>
      <c r="C741" s="584"/>
      <c r="D741" s="584"/>
      <c r="E741" s="584"/>
      <c r="F741" s="584"/>
      <c r="G741" s="584"/>
      <c r="H741" s="584"/>
      <c r="I741" s="585"/>
      <c r="J741" s="584"/>
      <c r="K741" s="118"/>
      <c r="L741" s="586"/>
      <c r="M741" s="176"/>
      <c r="N741" s="176"/>
      <c r="O741" s="176"/>
      <c r="P741" s="176"/>
      <c r="Q741" s="176"/>
      <c r="R741" s="176"/>
      <c r="S741" s="176"/>
      <c r="T741" s="176"/>
      <c r="U741" s="176"/>
      <c r="V741" s="176"/>
      <c r="W741" s="176"/>
      <c r="X741" s="176"/>
      <c r="Y741" s="176"/>
      <c r="Z741" s="176"/>
      <c r="AA741" s="176"/>
      <c r="AB741" s="176"/>
      <c r="AC741" s="176"/>
      <c r="AD741" s="176"/>
      <c r="AE741" s="176"/>
      <c r="AF741" s="176"/>
      <c r="AG741" s="176"/>
      <c r="AH741" s="176"/>
      <c r="AI741" s="176"/>
    </row>
    <row r="742" ht="12.75" customHeight="1">
      <c r="A742" s="367"/>
      <c r="B742" s="584"/>
      <c r="C742" s="584"/>
      <c r="D742" s="584"/>
      <c r="E742" s="584"/>
      <c r="F742" s="584"/>
      <c r="G742" s="584"/>
      <c r="H742" s="584"/>
      <c r="I742" s="585"/>
      <c r="J742" s="584"/>
      <c r="K742" s="118"/>
      <c r="L742" s="586"/>
      <c r="M742" s="176"/>
      <c r="N742" s="176"/>
      <c r="O742" s="176"/>
      <c r="P742" s="176"/>
      <c r="Q742" s="176"/>
      <c r="R742" s="176"/>
      <c r="S742" s="176"/>
      <c r="T742" s="176"/>
      <c r="U742" s="176"/>
      <c r="V742" s="176"/>
      <c r="W742" s="176"/>
      <c r="X742" s="176"/>
      <c r="Y742" s="176"/>
      <c r="Z742" s="176"/>
      <c r="AA742" s="176"/>
      <c r="AB742" s="176"/>
      <c r="AC742" s="176"/>
      <c r="AD742" s="176"/>
      <c r="AE742" s="176"/>
      <c r="AF742" s="176"/>
      <c r="AG742" s="176"/>
      <c r="AH742" s="176"/>
      <c r="AI742" s="176"/>
    </row>
    <row r="743" ht="12.75" customHeight="1">
      <c r="A743" s="367"/>
      <c r="B743" s="584"/>
      <c r="C743" s="584"/>
      <c r="D743" s="584"/>
      <c r="E743" s="584"/>
      <c r="F743" s="584"/>
      <c r="G743" s="584"/>
      <c r="H743" s="584"/>
      <c r="I743" s="585"/>
      <c r="J743" s="584"/>
      <c r="K743" s="118"/>
      <c r="L743" s="586"/>
      <c r="M743" s="176"/>
      <c r="N743" s="176"/>
      <c r="O743" s="176"/>
      <c r="P743" s="176"/>
      <c r="Q743" s="176"/>
      <c r="R743" s="176"/>
      <c r="S743" s="176"/>
      <c r="T743" s="176"/>
      <c r="U743" s="176"/>
      <c r="V743" s="176"/>
      <c r="W743" s="176"/>
      <c r="X743" s="176"/>
      <c r="Y743" s="176"/>
      <c r="Z743" s="176"/>
      <c r="AA743" s="176"/>
      <c r="AB743" s="176"/>
      <c r="AC743" s="176"/>
      <c r="AD743" s="176"/>
      <c r="AE743" s="176"/>
      <c r="AF743" s="176"/>
      <c r="AG743" s="176"/>
      <c r="AH743" s="176"/>
      <c r="AI743" s="176"/>
    </row>
    <row r="744" ht="12.75" customHeight="1">
      <c r="A744" s="367"/>
      <c r="B744" s="584"/>
      <c r="C744" s="584"/>
      <c r="D744" s="584"/>
      <c r="E744" s="584"/>
      <c r="F744" s="584"/>
      <c r="G744" s="584"/>
      <c r="H744" s="584"/>
      <c r="I744" s="585"/>
      <c r="J744" s="584"/>
      <c r="K744" s="118"/>
      <c r="L744" s="586"/>
      <c r="M744" s="176"/>
      <c r="N744" s="176"/>
      <c r="O744" s="176"/>
      <c r="P744" s="176"/>
      <c r="Q744" s="176"/>
      <c r="R744" s="176"/>
      <c r="S744" s="176"/>
      <c r="T744" s="176"/>
      <c r="U744" s="176"/>
      <c r="V744" s="176"/>
      <c r="W744" s="176"/>
      <c r="X744" s="176"/>
      <c r="Y744" s="176"/>
      <c r="Z744" s="176"/>
      <c r="AA744" s="176"/>
      <c r="AB744" s="176"/>
      <c r="AC744" s="176"/>
      <c r="AD744" s="176"/>
      <c r="AE744" s="176"/>
      <c r="AF744" s="176"/>
      <c r="AG744" s="176"/>
      <c r="AH744" s="176"/>
      <c r="AI744" s="176"/>
    </row>
    <row r="745" ht="12.75" customHeight="1">
      <c r="A745" s="367"/>
      <c r="B745" s="584"/>
      <c r="C745" s="584"/>
      <c r="D745" s="584"/>
      <c r="E745" s="584"/>
      <c r="F745" s="584"/>
      <c r="G745" s="584"/>
      <c r="H745" s="584"/>
      <c r="I745" s="585"/>
      <c r="J745" s="584"/>
      <c r="K745" s="118"/>
      <c r="L745" s="586"/>
      <c r="M745" s="176"/>
      <c r="N745" s="176"/>
      <c r="O745" s="176"/>
      <c r="P745" s="176"/>
      <c r="Q745" s="176"/>
      <c r="R745" s="176"/>
      <c r="S745" s="176"/>
      <c r="T745" s="176"/>
      <c r="U745" s="176"/>
      <c r="V745" s="176"/>
      <c r="W745" s="176"/>
      <c r="X745" s="176"/>
      <c r="Y745" s="176"/>
      <c r="Z745" s="176"/>
      <c r="AA745" s="176"/>
      <c r="AB745" s="176"/>
      <c r="AC745" s="176"/>
      <c r="AD745" s="176"/>
      <c r="AE745" s="176"/>
      <c r="AF745" s="176"/>
      <c r="AG745" s="176"/>
      <c r="AH745" s="176"/>
      <c r="AI745" s="176"/>
    </row>
    <row r="746" ht="12.75" customHeight="1">
      <c r="A746" s="367"/>
      <c r="B746" s="584"/>
      <c r="C746" s="584"/>
      <c r="D746" s="584"/>
      <c r="E746" s="584"/>
      <c r="F746" s="584"/>
      <c r="G746" s="584"/>
      <c r="H746" s="584"/>
      <c r="I746" s="585"/>
      <c r="J746" s="584"/>
      <c r="K746" s="118"/>
      <c r="L746" s="586"/>
      <c r="M746" s="176"/>
      <c r="N746" s="176"/>
      <c r="O746" s="176"/>
      <c r="P746" s="176"/>
      <c r="Q746" s="176"/>
      <c r="R746" s="176"/>
      <c r="S746" s="176"/>
      <c r="T746" s="176"/>
      <c r="U746" s="176"/>
      <c r="V746" s="176"/>
      <c r="W746" s="176"/>
      <c r="X746" s="176"/>
      <c r="Y746" s="176"/>
      <c r="Z746" s="176"/>
      <c r="AA746" s="176"/>
      <c r="AB746" s="176"/>
      <c r="AC746" s="176"/>
      <c r="AD746" s="176"/>
      <c r="AE746" s="176"/>
      <c r="AF746" s="176"/>
      <c r="AG746" s="176"/>
      <c r="AH746" s="176"/>
      <c r="AI746" s="176"/>
    </row>
    <row r="747" ht="12.75" customHeight="1">
      <c r="A747" s="367"/>
      <c r="B747" s="584"/>
      <c r="C747" s="584"/>
      <c r="D747" s="584"/>
      <c r="E747" s="584"/>
      <c r="F747" s="584"/>
      <c r="G747" s="584"/>
      <c r="H747" s="584"/>
      <c r="I747" s="585"/>
      <c r="J747" s="584"/>
      <c r="K747" s="118"/>
      <c r="L747" s="586"/>
      <c r="M747" s="176"/>
      <c r="N747" s="176"/>
      <c r="O747" s="176"/>
      <c r="P747" s="176"/>
      <c r="Q747" s="176"/>
      <c r="R747" s="176"/>
      <c r="S747" s="176"/>
      <c r="T747" s="176"/>
      <c r="U747" s="176"/>
      <c r="V747" s="176"/>
      <c r="W747" s="176"/>
      <c r="X747" s="176"/>
      <c r="Y747" s="176"/>
      <c r="Z747" s="176"/>
      <c r="AA747" s="176"/>
      <c r="AB747" s="176"/>
      <c r="AC747" s="176"/>
      <c r="AD747" s="176"/>
      <c r="AE747" s="176"/>
      <c r="AF747" s="176"/>
      <c r="AG747" s="176"/>
      <c r="AH747" s="176"/>
      <c r="AI747" s="176"/>
    </row>
    <row r="748" ht="12.75" customHeight="1">
      <c r="A748" s="367"/>
      <c r="B748" s="584"/>
      <c r="C748" s="584"/>
      <c r="D748" s="584"/>
      <c r="E748" s="584"/>
      <c r="F748" s="584"/>
      <c r="G748" s="584"/>
      <c r="H748" s="584"/>
      <c r="I748" s="585"/>
      <c r="J748" s="584"/>
      <c r="K748" s="118"/>
      <c r="L748" s="586"/>
      <c r="M748" s="176"/>
      <c r="N748" s="176"/>
      <c r="O748" s="176"/>
      <c r="P748" s="176"/>
      <c r="Q748" s="176"/>
      <c r="R748" s="176"/>
      <c r="S748" s="176"/>
      <c r="T748" s="176"/>
      <c r="U748" s="176"/>
      <c r="V748" s="176"/>
      <c r="W748" s="176"/>
      <c r="X748" s="176"/>
      <c r="Y748" s="176"/>
      <c r="Z748" s="176"/>
      <c r="AA748" s="176"/>
      <c r="AB748" s="176"/>
      <c r="AC748" s="176"/>
      <c r="AD748" s="176"/>
      <c r="AE748" s="176"/>
      <c r="AF748" s="176"/>
      <c r="AG748" s="176"/>
      <c r="AH748" s="176"/>
      <c r="AI748" s="176"/>
    </row>
    <row r="749" ht="12.75" customHeight="1">
      <c r="A749" s="367"/>
      <c r="B749" s="584"/>
      <c r="C749" s="584"/>
      <c r="D749" s="584"/>
      <c r="E749" s="584"/>
      <c r="F749" s="584"/>
      <c r="G749" s="584"/>
      <c r="H749" s="584"/>
      <c r="I749" s="585"/>
      <c r="J749" s="584"/>
      <c r="K749" s="118"/>
      <c r="L749" s="586"/>
      <c r="M749" s="176"/>
      <c r="N749" s="176"/>
      <c r="O749" s="176"/>
      <c r="P749" s="176"/>
      <c r="Q749" s="176"/>
      <c r="R749" s="176"/>
      <c r="S749" s="176"/>
      <c r="T749" s="176"/>
      <c r="U749" s="176"/>
      <c r="V749" s="176"/>
      <c r="W749" s="176"/>
      <c r="X749" s="176"/>
      <c r="Y749" s="176"/>
      <c r="Z749" s="176"/>
      <c r="AA749" s="176"/>
      <c r="AB749" s="176"/>
      <c r="AC749" s="176"/>
      <c r="AD749" s="176"/>
      <c r="AE749" s="176"/>
      <c r="AF749" s="176"/>
      <c r="AG749" s="176"/>
      <c r="AH749" s="176"/>
      <c r="AI749" s="176"/>
    </row>
    <row r="750" ht="12.75" customHeight="1">
      <c r="A750" s="367"/>
      <c r="B750" s="584"/>
      <c r="C750" s="584"/>
      <c r="D750" s="584"/>
      <c r="E750" s="584"/>
      <c r="F750" s="584"/>
      <c r="G750" s="584"/>
      <c r="H750" s="584"/>
      <c r="I750" s="585"/>
      <c r="J750" s="584"/>
      <c r="K750" s="118"/>
      <c r="L750" s="586"/>
      <c r="M750" s="176"/>
      <c r="N750" s="176"/>
      <c r="O750" s="176"/>
      <c r="P750" s="176"/>
      <c r="Q750" s="176"/>
      <c r="R750" s="176"/>
      <c r="S750" s="176"/>
      <c r="T750" s="176"/>
      <c r="U750" s="176"/>
      <c r="V750" s="176"/>
      <c r="W750" s="176"/>
      <c r="X750" s="176"/>
      <c r="Y750" s="176"/>
      <c r="Z750" s="176"/>
      <c r="AA750" s="176"/>
      <c r="AB750" s="176"/>
      <c r="AC750" s="176"/>
      <c r="AD750" s="176"/>
      <c r="AE750" s="176"/>
      <c r="AF750" s="176"/>
      <c r="AG750" s="176"/>
      <c r="AH750" s="176"/>
      <c r="AI750" s="176"/>
    </row>
    <row r="751" ht="12.75" customHeight="1">
      <c r="A751" s="367"/>
      <c r="B751" s="584"/>
      <c r="C751" s="584"/>
      <c r="D751" s="584"/>
      <c r="E751" s="584"/>
      <c r="F751" s="584"/>
      <c r="G751" s="584"/>
      <c r="H751" s="584"/>
      <c r="I751" s="585"/>
      <c r="J751" s="584"/>
      <c r="K751" s="118"/>
      <c r="L751" s="586"/>
      <c r="M751" s="176"/>
      <c r="N751" s="176"/>
      <c r="O751" s="176"/>
      <c r="P751" s="176"/>
      <c r="Q751" s="176"/>
      <c r="R751" s="176"/>
      <c r="S751" s="176"/>
      <c r="T751" s="176"/>
      <c r="U751" s="176"/>
      <c r="V751" s="176"/>
      <c r="W751" s="176"/>
      <c r="X751" s="176"/>
      <c r="Y751" s="176"/>
      <c r="Z751" s="176"/>
      <c r="AA751" s="176"/>
      <c r="AB751" s="176"/>
      <c r="AC751" s="176"/>
      <c r="AD751" s="176"/>
      <c r="AE751" s="176"/>
      <c r="AF751" s="176"/>
      <c r="AG751" s="176"/>
      <c r="AH751" s="176"/>
      <c r="AI751" s="176"/>
    </row>
    <row r="752" ht="12.75" customHeight="1">
      <c r="A752" s="367"/>
      <c r="B752" s="584"/>
      <c r="C752" s="584"/>
      <c r="D752" s="584"/>
      <c r="E752" s="584"/>
      <c r="F752" s="584"/>
      <c r="G752" s="584"/>
      <c r="H752" s="584"/>
      <c r="I752" s="585"/>
      <c r="J752" s="584"/>
      <c r="K752" s="118"/>
      <c r="L752" s="586"/>
      <c r="M752" s="176"/>
      <c r="N752" s="176"/>
      <c r="O752" s="176"/>
      <c r="P752" s="176"/>
      <c r="Q752" s="176"/>
      <c r="R752" s="176"/>
      <c r="S752" s="176"/>
      <c r="T752" s="176"/>
      <c r="U752" s="176"/>
      <c r="V752" s="176"/>
      <c r="W752" s="176"/>
      <c r="X752" s="176"/>
      <c r="Y752" s="176"/>
      <c r="Z752" s="176"/>
      <c r="AA752" s="176"/>
      <c r="AB752" s="176"/>
      <c r="AC752" s="176"/>
      <c r="AD752" s="176"/>
      <c r="AE752" s="176"/>
      <c r="AF752" s="176"/>
      <c r="AG752" s="176"/>
      <c r="AH752" s="176"/>
      <c r="AI752" s="176"/>
    </row>
    <row r="753" ht="12.75" customHeight="1">
      <c r="A753" s="367"/>
      <c r="B753" s="584"/>
      <c r="C753" s="584"/>
      <c r="D753" s="584"/>
      <c r="E753" s="584"/>
      <c r="F753" s="584"/>
      <c r="G753" s="584"/>
      <c r="H753" s="584"/>
      <c r="I753" s="585"/>
      <c r="J753" s="584"/>
      <c r="K753" s="118"/>
      <c r="L753" s="586"/>
      <c r="M753" s="176"/>
      <c r="N753" s="176"/>
      <c r="O753" s="176"/>
      <c r="P753" s="176"/>
      <c r="Q753" s="176"/>
      <c r="R753" s="176"/>
      <c r="S753" s="176"/>
      <c r="T753" s="176"/>
      <c r="U753" s="176"/>
      <c r="V753" s="176"/>
      <c r="W753" s="176"/>
      <c r="X753" s="176"/>
      <c r="Y753" s="176"/>
      <c r="Z753" s="176"/>
      <c r="AA753" s="176"/>
      <c r="AB753" s="176"/>
      <c r="AC753" s="176"/>
      <c r="AD753" s="176"/>
      <c r="AE753" s="176"/>
      <c r="AF753" s="176"/>
      <c r="AG753" s="176"/>
      <c r="AH753" s="176"/>
      <c r="AI753" s="176"/>
    </row>
    <row r="754" ht="12.75" customHeight="1">
      <c r="A754" s="367"/>
      <c r="B754" s="584"/>
      <c r="C754" s="584"/>
      <c r="D754" s="584"/>
      <c r="E754" s="584"/>
      <c r="F754" s="584"/>
      <c r="G754" s="584"/>
      <c r="H754" s="584"/>
      <c r="I754" s="585"/>
      <c r="J754" s="584"/>
      <c r="K754" s="118"/>
      <c r="L754" s="586"/>
      <c r="M754" s="176"/>
      <c r="N754" s="176"/>
      <c r="O754" s="176"/>
      <c r="P754" s="176"/>
      <c r="Q754" s="176"/>
      <c r="R754" s="176"/>
      <c r="S754" s="176"/>
      <c r="T754" s="176"/>
      <c r="U754" s="176"/>
      <c r="V754" s="176"/>
      <c r="W754" s="176"/>
      <c r="X754" s="176"/>
      <c r="Y754" s="176"/>
      <c r="Z754" s="176"/>
      <c r="AA754" s="176"/>
      <c r="AB754" s="176"/>
      <c r="AC754" s="176"/>
      <c r="AD754" s="176"/>
      <c r="AE754" s="176"/>
      <c r="AF754" s="176"/>
      <c r="AG754" s="176"/>
      <c r="AH754" s="176"/>
      <c r="AI754" s="176"/>
    </row>
    <row r="755" ht="12.75" customHeight="1">
      <c r="A755" s="367"/>
      <c r="B755" s="584"/>
      <c r="C755" s="584"/>
      <c r="D755" s="584"/>
      <c r="E755" s="584"/>
      <c r="F755" s="584"/>
      <c r="G755" s="584"/>
      <c r="H755" s="584"/>
      <c r="I755" s="585"/>
      <c r="J755" s="584"/>
      <c r="K755" s="118"/>
      <c r="L755" s="586"/>
      <c r="M755" s="176"/>
      <c r="N755" s="176"/>
      <c r="O755" s="176"/>
      <c r="P755" s="176"/>
      <c r="Q755" s="176"/>
      <c r="R755" s="176"/>
      <c r="S755" s="176"/>
      <c r="T755" s="176"/>
      <c r="U755" s="176"/>
      <c r="V755" s="176"/>
      <c r="W755" s="176"/>
      <c r="X755" s="176"/>
      <c r="Y755" s="176"/>
      <c r="Z755" s="176"/>
      <c r="AA755" s="176"/>
      <c r="AB755" s="176"/>
      <c r="AC755" s="176"/>
      <c r="AD755" s="176"/>
      <c r="AE755" s="176"/>
      <c r="AF755" s="176"/>
      <c r="AG755" s="176"/>
      <c r="AH755" s="176"/>
      <c r="AI755" s="176"/>
    </row>
    <row r="756" ht="12.75" customHeight="1">
      <c r="A756" s="367"/>
      <c r="B756" s="584"/>
      <c r="C756" s="584"/>
      <c r="D756" s="584"/>
      <c r="E756" s="584"/>
      <c r="F756" s="584"/>
      <c r="G756" s="584"/>
      <c r="H756" s="584"/>
      <c r="I756" s="585"/>
      <c r="J756" s="584"/>
      <c r="K756" s="118"/>
      <c r="L756" s="586"/>
      <c r="M756" s="176"/>
      <c r="N756" s="176"/>
      <c r="O756" s="176"/>
      <c r="P756" s="176"/>
      <c r="Q756" s="176"/>
      <c r="R756" s="176"/>
      <c r="S756" s="176"/>
      <c r="T756" s="176"/>
      <c r="U756" s="176"/>
      <c r="V756" s="176"/>
      <c r="W756" s="176"/>
      <c r="X756" s="176"/>
      <c r="Y756" s="176"/>
      <c r="Z756" s="176"/>
      <c r="AA756" s="176"/>
      <c r="AB756" s="176"/>
      <c r="AC756" s="176"/>
      <c r="AD756" s="176"/>
      <c r="AE756" s="176"/>
      <c r="AF756" s="176"/>
      <c r="AG756" s="176"/>
      <c r="AH756" s="176"/>
      <c r="AI756" s="176"/>
    </row>
    <row r="757" ht="12.75" customHeight="1">
      <c r="A757" s="367"/>
      <c r="B757" s="584"/>
      <c r="C757" s="584"/>
      <c r="D757" s="584"/>
      <c r="E757" s="584"/>
      <c r="F757" s="584"/>
      <c r="G757" s="584"/>
      <c r="H757" s="584"/>
      <c r="I757" s="585"/>
      <c r="J757" s="584"/>
      <c r="K757" s="118"/>
      <c r="L757" s="586"/>
      <c r="M757" s="176"/>
      <c r="N757" s="176"/>
      <c r="O757" s="176"/>
      <c r="P757" s="176"/>
      <c r="Q757" s="176"/>
      <c r="R757" s="176"/>
      <c r="S757" s="176"/>
      <c r="T757" s="176"/>
      <c r="U757" s="176"/>
      <c r="V757" s="176"/>
      <c r="W757" s="176"/>
      <c r="X757" s="176"/>
      <c r="Y757" s="176"/>
      <c r="Z757" s="176"/>
      <c r="AA757" s="176"/>
      <c r="AB757" s="176"/>
      <c r="AC757" s="176"/>
      <c r="AD757" s="176"/>
      <c r="AE757" s="176"/>
      <c r="AF757" s="176"/>
      <c r="AG757" s="176"/>
      <c r="AH757" s="176"/>
      <c r="AI757" s="176"/>
    </row>
    <row r="758" ht="12.75" customHeight="1">
      <c r="A758" s="367"/>
      <c r="B758" s="584"/>
      <c r="C758" s="584"/>
      <c r="D758" s="584"/>
      <c r="E758" s="584"/>
      <c r="F758" s="584"/>
      <c r="G758" s="584"/>
      <c r="H758" s="584"/>
      <c r="I758" s="585"/>
      <c r="J758" s="584"/>
      <c r="K758" s="118"/>
      <c r="L758" s="586"/>
      <c r="M758" s="176"/>
      <c r="N758" s="176"/>
      <c r="O758" s="176"/>
      <c r="P758" s="176"/>
      <c r="Q758" s="176"/>
      <c r="R758" s="176"/>
      <c r="S758" s="176"/>
      <c r="T758" s="176"/>
      <c r="U758" s="176"/>
      <c r="V758" s="176"/>
      <c r="W758" s="176"/>
      <c r="X758" s="176"/>
      <c r="Y758" s="176"/>
      <c r="Z758" s="176"/>
      <c r="AA758" s="176"/>
      <c r="AB758" s="176"/>
      <c r="AC758" s="176"/>
      <c r="AD758" s="176"/>
      <c r="AE758" s="176"/>
      <c r="AF758" s="176"/>
      <c r="AG758" s="176"/>
      <c r="AH758" s="176"/>
      <c r="AI758" s="176"/>
    </row>
    <row r="759" ht="12.75" customHeight="1">
      <c r="A759" s="367"/>
      <c r="B759" s="584"/>
      <c r="C759" s="584"/>
      <c r="D759" s="584"/>
      <c r="E759" s="584"/>
      <c r="F759" s="584"/>
      <c r="G759" s="584"/>
      <c r="H759" s="584"/>
      <c r="I759" s="585"/>
      <c r="J759" s="584"/>
      <c r="K759" s="118"/>
      <c r="L759" s="586"/>
      <c r="M759" s="176"/>
      <c r="N759" s="176"/>
      <c r="O759" s="176"/>
      <c r="P759" s="176"/>
      <c r="Q759" s="176"/>
      <c r="R759" s="176"/>
      <c r="S759" s="176"/>
      <c r="T759" s="176"/>
      <c r="U759" s="176"/>
      <c r="V759" s="176"/>
      <c r="W759" s="176"/>
      <c r="X759" s="176"/>
      <c r="Y759" s="176"/>
      <c r="Z759" s="176"/>
      <c r="AA759" s="176"/>
      <c r="AB759" s="176"/>
      <c r="AC759" s="176"/>
      <c r="AD759" s="176"/>
      <c r="AE759" s="176"/>
      <c r="AF759" s="176"/>
      <c r="AG759" s="176"/>
      <c r="AH759" s="176"/>
      <c r="AI759" s="176"/>
    </row>
    <row r="760" ht="12.75" customHeight="1">
      <c r="A760" s="367"/>
      <c r="B760" s="584"/>
      <c r="C760" s="584"/>
      <c r="D760" s="584"/>
      <c r="E760" s="584"/>
      <c r="F760" s="584"/>
      <c r="G760" s="584"/>
      <c r="H760" s="584"/>
      <c r="I760" s="585"/>
      <c r="J760" s="584"/>
      <c r="K760" s="118"/>
      <c r="L760" s="586"/>
      <c r="M760" s="176"/>
      <c r="N760" s="176"/>
      <c r="O760" s="176"/>
      <c r="P760" s="176"/>
      <c r="Q760" s="176"/>
      <c r="R760" s="176"/>
      <c r="S760" s="176"/>
      <c r="T760" s="176"/>
      <c r="U760" s="176"/>
      <c r="V760" s="176"/>
      <c r="W760" s="176"/>
      <c r="X760" s="176"/>
      <c r="Y760" s="176"/>
      <c r="Z760" s="176"/>
      <c r="AA760" s="176"/>
      <c r="AB760" s="176"/>
      <c r="AC760" s="176"/>
      <c r="AD760" s="176"/>
      <c r="AE760" s="176"/>
      <c r="AF760" s="176"/>
      <c r="AG760" s="176"/>
      <c r="AH760" s="176"/>
      <c r="AI760" s="176"/>
    </row>
    <row r="761" ht="12.75" customHeight="1">
      <c r="A761" s="367"/>
      <c r="B761" s="584"/>
      <c r="C761" s="584"/>
      <c r="D761" s="584"/>
      <c r="E761" s="584"/>
      <c r="F761" s="584"/>
      <c r="G761" s="584"/>
      <c r="H761" s="584"/>
      <c r="I761" s="585"/>
      <c r="J761" s="584"/>
      <c r="K761" s="118"/>
      <c r="L761" s="586"/>
      <c r="M761" s="176"/>
      <c r="N761" s="176"/>
      <c r="O761" s="176"/>
      <c r="P761" s="176"/>
      <c r="Q761" s="176"/>
      <c r="R761" s="176"/>
      <c r="S761" s="176"/>
      <c r="T761" s="176"/>
      <c r="U761" s="176"/>
      <c r="V761" s="176"/>
      <c r="W761" s="176"/>
      <c r="X761" s="176"/>
      <c r="Y761" s="176"/>
      <c r="Z761" s="176"/>
      <c r="AA761" s="176"/>
      <c r="AB761" s="176"/>
      <c r="AC761" s="176"/>
      <c r="AD761" s="176"/>
      <c r="AE761" s="176"/>
      <c r="AF761" s="176"/>
      <c r="AG761" s="176"/>
      <c r="AH761" s="176"/>
      <c r="AI761" s="176"/>
    </row>
    <row r="762" ht="12.75" customHeight="1">
      <c r="A762" s="367"/>
      <c r="B762" s="584"/>
      <c r="C762" s="584"/>
      <c r="D762" s="584"/>
      <c r="E762" s="584"/>
      <c r="F762" s="584"/>
      <c r="G762" s="584"/>
      <c r="H762" s="584"/>
      <c r="I762" s="585"/>
      <c r="J762" s="584"/>
      <c r="K762" s="118"/>
      <c r="L762" s="586"/>
      <c r="M762" s="176"/>
      <c r="N762" s="176"/>
      <c r="O762" s="176"/>
      <c r="P762" s="176"/>
      <c r="Q762" s="176"/>
      <c r="R762" s="176"/>
      <c r="S762" s="176"/>
      <c r="T762" s="176"/>
      <c r="U762" s="176"/>
      <c r="V762" s="176"/>
      <c r="W762" s="176"/>
      <c r="X762" s="176"/>
      <c r="Y762" s="176"/>
      <c r="Z762" s="176"/>
      <c r="AA762" s="176"/>
      <c r="AB762" s="176"/>
      <c r="AC762" s="176"/>
      <c r="AD762" s="176"/>
      <c r="AE762" s="176"/>
      <c r="AF762" s="176"/>
      <c r="AG762" s="176"/>
      <c r="AH762" s="176"/>
      <c r="AI762" s="176"/>
    </row>
    <row r="763" ht="12.75" customHeight="1">
      <c r="A763" s="367"/>
      <c r="B763" s="584"/>
      <c r="C763" s="584"/>
      <c r="D763" s="584"/>
      <c r="E763" s="584"/>
      <c r="F763" s="584"/>
      <c r="G763" s="584"/>
      <c r="H763" s="584"/>
      <c r="I763" s="585"/>
      <c r="J763" s="584"/>
      <c r="K763" s="118"/>
      <c r="L763" s="586"/>
      <c r="M763" s="176"/>
      <c r="N763" s="176"/>
      <c r="O763" s="176"/>
      <c r="P763" s="176"/>
      <c r="Q763" s="176"/>
      <c r="R763" s="176"/>
      <c r="S763" s="176"/>
      <c r="T763" s="176"/>
      <c r="U763" s="176"/>
      <c r="V763" s="176"/>
      <c r="W763" s="176"/>
      <c r="X763" s="176"/>
      <c r="Y763" s="176"/>
      <c r="Z763" s="176"/>
      <c r="AA763" s="176"/>
      <c r="AB763" s="176"/>
      <c r="AC763" s="176"/>
      <c r="AD763" s="176"/>
      <c r="AE763" s="176"/>
      <c r="AF763" s="176"/>
      <c r="AG763" s="176"/>
      <c r="AH763" s="176"/>
      <c r="AI763" s="176"/>
    </row>
    <row r="764" ht="12.75" customHeight="1">
      <c r="A764" s="367"/>
      <c r="B764" s="584"/>
      <c r="C764" s="584"/>
      <c r="D764" s="584"/>
      <c r="E764" s="584"/>
      <c r="F764" s="584"/>
      <c r="G764" s="584"/>
      <c r="H764" s="584"/>
      <c r="I764" s="585"/>
      <c r="J764" s="584"/>
      <c r="K764" s="118"/>
      <c r="L764" s="586"/>
      <c r="M764" s="176"/>
      <c r="N764" s="176"/>
      <c r="O764" s="176"/>
      <c r="P764" s="176"/>
      <c r="Q764" s="176"/>
      <c r="R764" s="176"/>
      <c r="S764" s="176"/>
      <c r="T764" s="176"/>
      <c r="U764" s="176"/>
      <c r="V764" s="176"/>
      <c r="W764" s="176"/>
      <c r="X764" s="176"/>
      <c r="Y764" s="176"/>
      <c r="Z764" s="176"/>
      <c r="AA764" s="176"/>
      <c r="AB764" s="176"/>
      <c r="AC764" s="176"/>
      <c r="AD764" s="176"/>
      <c r="AE764" s="176"/>
      <c r="AF764" s="176"/>
      <c r="AG764" s="176"/>
      <c r="AH764" s="176"/>
      <c r="AI764" s="176"/>
    </row>
    <row r="765" ht="12.75" customHeight="1">
      <c r="A765" s="367"/>
      <c r="B765" s="584"/>
      <c r="C765" s="584"/>
      <c r="D765" s="584"/>
      <c r="E765" s="584"/>
      <c r="F765" s="584"/>
      <c r="G765" s="584"/>
      <c r="H765" s="584"/>
      <c r="I765" s="585"/>
      <c r="J765" s="584"/>
      <c r="K765" s="118"/>
      <c r="L765" s="586"/>
      <c r="M765" s="176"/>
      <c r="N765" s="176"/>
      <c r="O765" s="176"/>
      <c r="P765" s="176"/>
      <c r="Q765" s="176"/>
      <c r="R765" s="176"/>
      <c r="S765" s="176"/>
      <c r="T765" s="176"/>
      <c r="U765" s="176"/>
      <c r="V765" s="176"/>
      <c r="W765" s="176"/>
      <c r="X765" s="176"/>
      <c r="Y765" s="176"/>
      <c r="Z765" s="176"/>
      <c r="AA765" s="176"/>
      <c r="AB765" s="176"/>
      <c r="AC765" s="176"/>
      <c r="AD765" s="176"/>
      <c r="AE765" s="176"/>
      <c r="AF765" s="176"/>
      <c r="AG765" s="176"/>
      <c r="AH765" s="176"/>
      <c r="AI765" s="176"/>
    </row>
    <row r="766" ht="12.75" customHeight="1">
      <c r="A766" s="367"/>
      <c r="B766" s="584"/>
      <c r="C766" s="584"/>
      <c r="D766" s="584"/>
      <c r="E766" s="584"/>
      <c r="F766" s="584"/>
      <c r="G766" s="584"/>
      <c r="H766" s="584"/>
      <c r="I766" s="585"/>
      <c r="J766" s="584"/>
      <c r="K766" s="118"/>
      <c r="L766" s="586"/>
      <c r="M766" s="176"/>
      <c r="N766" s="176"/>
      <c r="O766" s="176"/>
      <c r="P766" s="176"/>
      <c r="Q766" s="176"/>
      <c r="R766" s="176"/>
      <c r="S766" s="176"/>
      <c r="T766" s="176"/>
      <c r="U766" s="176"/>
      <c r="V766" s="176"/>
      <c r="W766" s="176"/>
      <c r="X766" s="176"/>
      <c r="Y766" s="176"/>
      <c r="Z766" s="176"/>
      <c r="AA766" s="176"/>
      <c r="AB766" s="176"/>
      <c r="AC766" s="176"/>
      <c r="AD766" s="176"/>
      <c r="AE766" s="176"/>
      <c r="AF766" s="176"/>
      <c r="AG766" s="176"/>
      <c r="AH766" s="176"/>
      <c r="AI766" s="176"/>
    </row>
    <row r="767" ht="12.75" customHeight="1">
      <c r="A767" s="367"/>
      <c r="B767" s="584"/>
      <c r="C767" s="584"/>
      <c r="D767" s="584"/>
      <c r="E767" s="584"/>
      <c r="F767" s="584"/>
      <c r="G767" s="584"/>
      <c r="H767" s="584"/>
      <c r="I767" s="585"/>
      <c r="J767" s="584"/>
      <c r="K767" s="118"/>
      <c r="L767" s="586"/>
      <c r="M767" s="176"/>
      <c r="N767" s="176"/>
      <c r="O767" s="176"/>
      <c r="P767" s="176"/>
      <c r="Q767" s="176"/>
      <c r="R767" s="176"/>
      <c r="S767" s="176"/>
      <c r="T767" s="176"/>
      <c r="U767" s="176"/>
      <c r="V767" s="176"/>
      <c r="W767" s="176"/>
      <c r="X767" s="176"/>
      <c r="Y767" s="176"/>
      <c r="Z767" s="176"/>
      <c r="AA767" s="176"/>
      <c r="AB767" s="176"/>
      <c r="AC767" s="176"/>
      <c r="AD767" s="176"/>
      <c r="AE767" s="176"/>
      <c r="AF767" s="176"/>
      <c r="AG767" s="176"/>
      <c r="AH767" s="176"/>
      <c r="AI767" s="176"/>
    </row>
    <row r="768" ht="12.75" customHeight="1">
      <c r="A768" s="367"/>
      <c r="B768" s="584"/>
      <c r="C768" s="584"/>
      <c r="D768" s="584"/>
      <c r="E768" s="584"/>
      <c r="F768" s="584"/>
      <c r="G768" s="584"/>
      <c r="H768" s="584"/>
      <c r="I768" s="585"/>
      <c r="J768" s="584"/>
      <c r="K768" s="118"/>
      <c r="L768" s="586"/>
      <c r="M768" s="176"/>
      <c r="N768" s="176"/>
      <c r="O768" s="176"/>
      <c r="P768" s="176"/>
      <c r="Q768" s="176"/>
      <c r="R768" s="176"/>
      <c r="S768" s="176"/>
      <c r="T768" s="176"/>
      <c r="U768" s="176"/>
      <c r="V768" s="176"/>
      <c r="W768" s="176"/>
      <c r="X768" s="176"/>
      <c r="Y768" s="176"/>
      <c r="Z768" s="176"/>
      <c r="AA768" s="176"/>
      <c r="AB768" s="176"/>
      <c r="AC768" s="176"/>
      <c r="AD768" s="176"/>
      <c r="AE768" s="176"/>
      <c r="AF768" s="176"/>
      <c r="AG768" s="176"/>
      <c r="AH768" s="176"/>
      <c r="AI768" s="176"/>
    </row>
    <row r="769" ht="12.75" customHeight="1">
      <c r="A769" s="367"/>
      <c r="B769" s="584"/>
      <c r="C769" s="584"/>
      <c r="D769" s="584"/>
      <c r="E769" s="584"/>
      <c r="F769" s="584"/>
      <c r="G769" s="584"/>
      <c r="H769" s="584"/>
      <c r="I769" s="585"/>
      <c r="J769" s="584"/>
      <c r="K769" s="118"/>
      <c r="L769" s="586"/>
      <c r="M769" s="176"/>
      <c r="N769" s="176"/>
      <c r="O769" s="176"/>
      <c r="P769" s="176"/>
      <c r="Q769" s="176"/>
      <c r="R769" s="176"/>
      <c r="S769" s="176"/>
      <c r="T769" s="176"/>
      <c r="U769" s="176"/>
      <c r="V769" s="176"/>
      <c r="W769" s="176"/>
      <c r="X769" s="176"/>
      <c r="Y769" s="176"/>
      <c r="Z769" s="176"/>
      <c r="AA769" s="176"/>
      <c r="AB769" s="176"/>
      <c r="AC769" s="176"/>
      <c r="AD769" s="176"/>
      <c r="AE769" s="176"/>
      <c r="AF769" s="176"/>
      <c r="AG769" s="176"/>
      <c r="AH769" s="176"/>
      <c r="AI769" s="176"/>
    </row>
    <row r="770" ht="12.75" customHeight="1">
      <c r="A770" s="367"/>
      <c r="B770" s="584"/>
      <c r="C770" s="584"/>
      <c r="D770" s="584"/>
      <c r="E770" s="584"/>
      <c r="F770" s="584"/>
      <c r="G770" s="584"/>
      <c r="H770" s="584"/>
      <c r="I770" s="585"/>
      <c r="J770" s="584"/>
      <c r="K770" s="118"/>
      <c r="L770" s="586"/>
      <c r="M770" s="176"/>
      <c r="N770" s="176"/>
      <c r="O770" s="176"/>
      <c r="P770" s="176"/>
      <c r="Q770" s="176"/>
      <c r="R770" s="176"/>
      <c r="S770" s="176"/>
      <c r="T770" s="176"/>
      <c r="U770" s="176"/>
      <c r="V770" s="176"/>
      <c r="W770" s="176"/>
      <c r="X770" s="176"/>
      <c r="Y770" s="176"/>
      <c r="Z770" s="176"/>
      <c r="AA770" s="176"/>
      <c r="AB770" s="176"/>
      <c r="AC770" s="176"/>
      <c r="AD770" s="176"/>
      <c r="AE770" s="176"/>
      <c r="AF770" s="176"/>
      <c r="AG770" s="176"/>
      <c r="AH770" s="176"/>
      <c r="AI770" s="176"/>
    </row>
    <row r="771" ht="12.75" customHeight="1">
      <c r="A771" s="367"/>
      <c r="B771" s="584"/>
      <c r="C771" s="584"/>
      <c r="D771" s="584"/>
      <c r="E771" s="584"/>
      <c r="F771" s="584"/>
      <c r="G771" s="584"/>
      <c r="H771" s="584"/>
      <c r="I771" s="585"/>
      <c r="J771" s="584"/>
      <c r="K771" s="118"/>
      <c r="L771" s="586"/>
      <c r="M771" s="176"/>
      <c r="N771" s="176"/>
      <c r="O771" s="176"/>
      <c r="P771" s="176"/>
      <c r="Q771" s="176"/>
      <c r="R771" s="176"/>
      <c r="S771" s="176"/>
      <c r="T771" s="176"/>
      <c r="U771" s="176"/>
      <c r="V771" s="176"/>
      <c r="W771" s="176"/>
      <c r="X771" s="176"/>
      <c r="Y771" s="176"/>
      <c r="Z771" s="176"/>
      <c r="AA771" s="176"/>
      <c r="AB771" s="176"/>
      <c r="AC771" s="176"/>
      <c r="AD771" s="176"/>
      <c r="AE771" s="176"/>
      <c r="AF771" s="176"/>
      <c r="AG771" s="176"/>
      <c r="AH771" s="176"/>
      <c r="AI771" s="176"/>
    </row>
    <row r="772" ht="12.75" customHeight="1">
      <c r="A772" s="367"/>
      <c r="B772" s="584"/>
      <c r="C772" s="584"/>
      <c r="D772" s="584"/>
      <c r="E772" s="584"/>
      <c r="F772" s="584"/>
      <c r="G772" s="584"/>
      <c r="H772" s="584"/>
      <c r="I772" s="585"/>
      <c r="J772" s="584"/>
      <c r="K772" s="118"/>
      <c r="L772" s="586"/>
      <c r="M772" s="176"/>
      <c r="N772" s="176"/>
      <c r="O772" s="176"/>
      <c r="P772" s="176"/>
      <c r="Q772" s="176"/>
      <c r="R772" s="176"/>
      <c r="S772" s="176"/>
      <c r="T772" s="176"/>
      <c r="U772" s="176"/>
      <c r="V772" s="176"/>
      <c r="W772" s="176"/>
      <c r="X772" s="176"/>
      <c r="Y772" s="176"/>
      <c r="Z772" s="176"/>
      <c r="AA772" s="176"/>
      <c r="AB772" s="176"/>
      <c r="AC772" s="176"/>
      <c r="AD772" s="176"/>
      <c r="AE772" s="176"/>
      <c r="AF772" s="176"/>
      <c r="AG772" s="176"/>
      <c r="AH772" s="176"/>
      <c r="AI772" s="176"/>
    </row>
    <row r="773" ht="12.75" customHeight="1">
      <c r="A773" s="367"/>
      <c r="B773" s="584"/>
      <c r="C773" s="584"/>
      <c r="D773" s="584"/>
      <c r="E773" s="584"/>
      <c r="F773" s="584"/>
      <c r="G773" s="584"/>
      <c r="H773" s="584"/>
      <c r="I773" s="585"/>
      <c r="J773" s="584"/>
      <c r="K773" s="118"/>
      <c r="L773" s="586"/>
      <c r="M773" s="176"/>
      <c r="N773" s="176"/>
      <c r="O773" s="176"/>
      <c r="P773" s="176"/>
      <c r="Q773" s="176"/>
      <c r="R773" s="176"/>
      <c r="S773" s="176"/>
      <c r="T773" s="176"/>
      <c r="U773" s="176"/>
      <c r="V773" s="176"/>
      <c r="W773" s="176"/>
      <c r="X773" s="176"/>
      <c r="Y773" s="176"/>
      <c r="Z773" s="176"/>
      <c r="AA773" s="176"/>
      <c r="AB773" s="176"/>
      <c r="AC773" s="176"/>
      <c r="AD773" s="176"/>
      <c r="AE773" s="176"/>
      <c r="AF773" s="176"/>
      <c r="AG773" s="176"/>
      <c r="AH773" s="176"/>
      <c r="AI773" s="176"/>
    </row>
    <row r="774" ht="12.75" customHeight="1">
      <c r="A774" s="367"/>
      <c r="B774" s="584"/>
      <c r="C774" s="584"/>
      <c r="D774" s="584"/>
      <c r="E774" s="584"/>
      <c r="F774" s="584"/>
      <c r="G774" s="584"/>
      <c r="H774" s="584"/>
      <c r="I774" s="585"/>
      <c r="J774" s="584"/>
      <c r="K774" s="118"/>
      <c r="L774" s="586"/>
      <c r="M774" s="176"/>
      <c r="N774" s="176"/>
      <c r="O774" s="176"/>
      <c r="P774" s="176"/>
      <c r="Q774" s="176"/>
      <c r="R774" s="176"/>
      <c r="S774" s="176"/>
      <c r="T774" s="176"/>
      <c r="U774" s="176"/>
      <c r="V774" s="176"/>
      <c r="W774" s="176"/>
      <c r="X774" s="176"/>
      <c r="Y774" s="176"/>
      <c r="Z774" s="176"/>
      <c r="AA774" s="176"/>
      <c r="AB774" s="176"/>
      <c r="AC774" s="176"/>
      <c r="AD774" s="176"/>
      <c r="AE774" s="176"/>
      <c r="AF774" s="176"/>
      <c r="AG774" s="176"/>
      <c r="AH774" s="176"/>
      <c r="AI774" s="176"/>
    </row>
    <row r="775" ht="12.75" customHeight="1">
      <c r="A775" s="367"/>
      <c r="B775" s="584"/>
      <c r="C775" s="584"/>
      <c r="D775" s="584"/>
      <c r="E775" s="584"/>
      <c r="F775" s="584"/>
      <c r="G775" s="584"/>
      <c r="H775" s="584"/>
      <c r="I775" s="585"/>
      <c r="J775" s="584"/>
      <c r="K775" s="118"/>
      <c r="L775" s="586"/>
      <c r="M775" s="176"/>
      <c r="N775" s="176"/>
      <c r="O775" s="176"/>
      <c r="P775" s="176"/>
      <c r="Q775" s="176"/>
      <c r="R775" s="176"/>
      <c r="S775" s="176"/>
      <c r="T775" s="176"/>
      <c r="U775" s="176"/>
      <c r="V775" s="176"/>
      <c r="W775" s="176"/>
      <c r="X775" s="176"/>
      <c r="Y775" s="176"/>
      <c r="Z775" s="176"/>
      <c r="AA775" s="176"/>
      <c r="AB775" s="176"/>
      <c r="AC775" s="176"/>
      <c r="AD775" s="176"/>
      <c r="AE775" s="176"/>
      <c r="AF775" s="176"/>
      <c r="AG775" s="176"/>
      <c r="AH775" s="176"/>
      <c r="AI775" s="176"/>
    </row>
    <row r="776" ht="12.75" customHeight="1">
      <c r="A776" s="367"/>
      <c r="B776" s="584"/>
      <c r="C776" s="584"/>
      <c r="D776" s="584"/>
      <c r="E776" s="584"/>
      <c r="F776" s="584"/>
      <c r="G776" s="584"/>
      <c r="H776" s="584"/>
      <c r="I776" s="585"/>
      <c r="J776" s="584"/>
      <c r="K776" s="118"/>
      <c r="L776" s="586"/>
      <c r="M776" s="176"/>
      <c r="N776" s="176"/>
      <c r="O776" s="176"/>
      <c r="P776" s="176"/>
      <c r="Q776" s="176"/>
      <c r="R776" s="176"/>
      <c r="S776" s="176"/>
      <c r="T776" s="176"/>
      <c r="U776" s="176"/>
      <c r="V776" s="176"/>
      <c r="W776" s="176"/>
      <c r="X776" s="176"/>
      <c r="Y776" s="176"/>
      <c r="Z776" s="176"/>
      <c r="AA776" s="176"/>
      <c r="AB776" s="176"/>
      <c r="AC776" s="176"/>
      <c r="AD776" s="176"/>
      <c r="AE776" s="176"/>
      <c r="AF776" s="176"/>
      <c r="AG776" s="176"/>
      <c r="AH776" s="176"/>
      <c r="AI776" s="176"/>
    </row>
    <row r="777" ht="12.75" customHeight="1">
      <c r="A777" s="367"/>
      <c r="B777" s="584"/>
      <c r="C777" s="584"/>
      <c r="D777" s="584"/>
      <c r="E777" s="584"/>
      <c r="F777" s="584"/>
      <c r="G777" s="584"/>
      <c r="H777" s="584"/>
      <c r="I777" s="585"/>
      <c r="J777" s="584"/>
      <c r="K777" s="118"/>
      <c r="L777" s="586"/>
      <c r="M777" s="176"/>
      <c r="N777" s="176"/>
      <c r="O777" s="176"/>
      <c r="P777" s="176"/>
      <c r="Q777" s="176"/>
      <c r="R777" s="176"/>
      <c r="S777" s="176"/>
      <c r="T777" s="176"/>
      <c r="U777" s="176"/>
      <c r="V777" s="176"/>
      <c r="W777" s="176"/>
      <c r="X777" s="176"/>
      <c r="Y777" s="176"/>
      <c r="Z777" s="176"/>
      <c r="AA777" s="176"/>
      <c r="AB777" s="176"/>
      <c r="AC777" s="176"/>
      <c r="AD777" s="176"/>
      <c r="AE777" s="176"/>
      <c r="AF777" s="176"/>
      <c r="AG777" s="176"/>
      <c r="AH777" s="176"/>
      <c r="AI777" s="176"/>
    </row>
    <row r="778" ht="12.75" customHeight="1">
      <c r="A778" s="367"/>
      <c r="B778" s="584"/>
      <c r="C778" s="584"/>
      <c r="D778" s="584"/>
      <c r="E778" s="584"/>
      <c r="F778" s="584"/>
      <c r="G778" s="584"/>
      <c r="H778" s="584"/>
      <c r="I778" s="585"/>
      <c r="J778" s="584"/>
      <c r="K778" s="118"/>
      <c r="L778" s="586"/>
      <c r="M778" s="176"/>
      <c r="N778" s="176"/>
      <c r="O778" s="176"/>
      <c r="P778" s="176"/>
      <c r="Q778" s="176"/>
      <c r="R778" s="176"/>
      <c r="S778" s="176"/>
      <c r="T778" s="176"/>
      <c r="U778" s="176"/>
      <c r="V778" s="176"/>
      <c r="W778" s="176"/>
      <c r="X778" s="176"/>
      <c r="Y778" s="176"/>
      <c r="Z778" s="176"/>
      <c r="AA778" s="176"/>
      <c r="AB778" s="176"/>
      <c r="AC778" s="176"/>
      <c r="AD778" s="176"/>
      <c r="AE778" s="176"/>
      <c r="AF778" s="176"/>
      <c r="AG778" s="176"/>
      <c r="AH778" s="176"/>
      <c r="AI778" s="176"/>
    </row>
    <row r="779" ht="12.75" customHeight="1">
      <c r="A779" s="367"/>
      <c r="B779" s="584"/>
      <c r="C779" s="584"/>
      <c r="D779" s="584"/>
      <c r="E779" s="584"/>
      <c r="F779" s="584"/>
      <c r="G779" s="584"/>
      <c r="H779" s="584"/>
      <c r="I779" s="585"/>
      <c r="J779" s="584"/>
      <c r="K779" s="118"/>
      <c r="L779" s="586"/>
      <c r="M779" s="176"/>
      <c r="N779" s="176"/>
      <c r="O779" s="176"/>
      <c r="P779" s="176"/>
      <c r="Q779" s="176"/>
      <c r="R779" s="176"/>
      <c r="S779" s="176"/>
      <c r="T779" s="176"/>
      <c r="U779" s="176"/>
      <c r="V779" s="176"/>
      <c r="W779" s="176"/>
      <c r="X779" s="176"/>
      <c r="Y779" s="176"/>
      <c r="Z779" s="176"/>
      <c r="AA779" s="176"/>
      <c r="AB779" s="176"/>
      <c r="AC779" s="176"/>
      <c r="AD779" s="176"/>
      <c r="AE779" s="176"/>
      <c r="AF779" s="176"/>
      <c r="AG779" s="176"/>
      <c r="AH779" s="176"/>
      <c r="AI779" s="176"/>
    </row>
    <row r="780" ht="12.75" customHeight="1">
      <c r="A780" s="367"/>
      <c r="B780" s="584"/>
      <c r="C780" s="584"/>
      <c r="D780" s="584"/>
      <c r="E780" s="584"/>
      <c r="F780" s="584"/>
      <c r="G780" s="584"/>
      <c r="H780" s="584"/>
      <c r="I780" s="585"/>
      <c r="J780" s="584"/>
      <c r="K780" s="118"/>
      <c r="L780" s="586"/>
      <c r="M780" s="176"/>
      <c r="N780" s="176"/>
      <c r="O780" s="176"/>
      <c r="P780" s="176"/>
      <c r="Q780" s="176"/>
      <c r="R780" s="176"/>
      <c r="S780" s="176"/>
      <c r="T780" s="176"/>
      <c r="U780" s="176"/>
      <c r="V780" s="176"/>
      <c r="W780" s="176"/>
      <c r="X780" s="176"/>
      <c r="Y780" s="176"/>
      <c r="Z780" s="176"/>
      <c r="AA780" s="176"/>
      <c r="AB780" s="176"/>
      <c r="AC780" s="176"/>
      <c r="AD780" s="176"/>
      <c r="AE780" s="176"/>
      <c r="AF780" s="176"/>
      <c r="AG780" s="176"/>
      <c r="AH780" s="176"/>
      <c r="AI780" s="176"/>
    </row>
    <row r="781" ht="12.75" customHeight="1">
      <c r="A781" s="367"/>
      <c r="B781" s="584"/>
      <c r="C781" s="584"/>
      <c r="D781" s="584"/>
      <c r="E781" s="584"/>
      <c r="F781" s="584"/>
      <c r="G781" s="584"/>
      <c r="H781" s="584"/>
      <c r="I781" s="585"/>
      <c r="J781" s="584"/>
      <c r="K781" s="118"/>
      <c r="L781" s="586"/>
      <c r="M781" s="176"/>
      <c r="N781" s="176"/>
      <c r="O781" s="176"/>
      <c r="P781" s="176"/>
      <c r="Q781" s="176"/>
      <c r="R781" s="176"/>
      <c r="S781" s="176"/>
      <c r="T781" s="176"/>
      <c r="U781" s="176"/>
      <c r="V781" s="176"/>
      <c r="W781" s="176"/>
      <c r="X781" s="176"/>
      <c r="Y781" s="176"/>
      <c r="Z781" s="176"/>
      <c r="AA781" s="176"/>
      <c r="AB781" s="176"/>
      <c r="AC781" s="176"/>
      <c r="AD781" s="176"/>
      <c r="AE781" s="176"/>
      <c r="AF781" s="176"/>
      <c r="AG781" s="176"/>
      <c r="AH781" s="176"/>
      <c r="AI781" s="176"/>
    </row>
    <row r="782" ht="12.75" customHeight="1">
      <c r="A782" s="367"/>
      <c r="B782" s="584"/>
      <c r="C782" s="584"/>
      <c r="D782" s="584"/>
      <c r="E782" s="584"/>
      <c r="F782" s="584"/>
      <c r="G782" s="584"/>
      <c r="H782" s="584"/>
      <c r="I782" s="585"/>
      <c r="J782" s="584"/>
      <c r="K782" s="118"/>
      <c r="L782" s="586"/>
      <c r="M782" s="176"/>
      <c r="N782" s="176"/>
      <c r="O782" s="176"/>
      <c r="P782" s="176"/>
      <c r="Q782" s="176"/>
      <c r="R782" s="176"/>
      <c r="S782" s="176"/>
      <c r="T782" s="176"/>
      <c r="U782" s="176"/>
      <c r="V782" s="176"/>
      <c r="W782" s="176"/>
      <c r="X782" s="176"/>
      <c r="Y782" s="176"/>
      <c r="Z782" s="176"/>
      <c r="AA782" s="176"/>
      <c r="AB782" s="176"/>
      <c r="AC782" s="176"/>
      <c r="AD782" s="176"/>
      <c r="AE782" s="176"/>
      <c r="AF782" s="176"/>
      <c r="AG782" s="176"/>
      <c r="AH782" s="176"/>
      <c r="AI782" s="176"/>
    </row>
    <row r="783" ht="12.75" customHeight="1">
      <c r="A783" s="367"/>
      <c r="B783" s="584"/>
      <c r="C783" s="584"/>
      <c r="D783" s="584"/>
      <c r="E783" s="584"/>
      <c r="F783" s="584"/>
      <c r="G783" s="584"/>
      <c r="H783" s="584"/>
      <c r="I783" s="585"/>
      <c r="J783" s="584"/>
      <c r="K783" s="118"/>
      <c r="L783" s="586"/>
      <c r="M783" s="176"/>
      <c r="N783" s="176"/>
      <c r="O783" s="176"/>
      <c r="P783" s="176"/>
      <c r="Q783" s="176"/>
      <c r="R783" s="176"/>
      <c r="S783" s="176"/>
      <c r="T783" s="176"/>
      <c r="U783" s="176"/>
      <c r="V783" s="176"/>
      <c r="W783" s="176"/>
      <c r="X783" s="176"/>
      <c r="Y783" s="176"/>
      <c r="Z783" s="176"/>
      <c r="AA783" s="176"/>
      <c r="AB783" s="176"/>
      <c r="AC783" s="176"/>
      <c r="AD783" s="176"/>
      <c r="AE783" s="176"/>
      <c r="AF783" s="176"/>
      <c r="AG783" s="176"/>
      <c r="AH783" s="176"/>
      <c r="AI783" s="176"/>
    </row>
    <row r="784" ht="12.75" customHeight="1">
      <c r="A784" s="367"/>
      <c r="B784" s="584"/>
      <c r="C784" s="584"/>
      <c r="D784" s="584"/>
      <c r="E784" s="584"/>
      <c r="F784" s="584"/>
      <c r="G784" s="584"/>
      <c r="H784" s="584"/>
      <c r="I784" s="585"/>
      <c r="J784" s="584"/>
      <c r="K784" s="118"/>
      <c r="L784" s="586"/>
      <c r="M784" s="176"/>
      <c r="N784" s="176"/>
      <c r="O784" s="176"/>
      <c r="P784" s="176"/>
      <c r="Q784" s="176"/>
      <c r="R784" s="176"/>
      <c r="S784" s="176"/>
      <c r="T784" s="176"/>
      <c r="U784" s="176"/>
      <c r="V784" s="176"/>
      <c r="W784" s="176"/>
      <c r="X784" s="176"/>
      <c r="Y784" s="176"/>
      <c r="Z784" s="176"/>
      <c r="AA784" s="176"/>
      <c r="AB784" s="176"/>
      <c r="AC784" s="176"/>
      <c r="AD784" s="176"/>
      <c r="AE784" s="176"/>
      <c r="AF784" s="176"/>
      <c r="AG784" s="176"/>
      <c r="AH784" s="176"/>
      <c r="AI784" s="176"/>
    </row>
    <row r="785" ht="12.75" customHeight="1">
      <c r="A785" s="367"/>
      <c r="B785" s="584"/>
      <c r="C785" s="584"/>
      <c r="D785" s="584"/>
      <c r="E785" s="584"/>
      <c r="F785" s="584"/>
      <c r="G785" s="584"/>
      <c r="H785" s="584"/>
      <c r="I785" s="585"/>
      <c r="J785" s="584"/>
      <c r="K785" s="118"/>
      <c r="L785" s="586"/>
      <c r="M785" s="176"/>
      <c r="N785" s="176"/>
      <c r="O785" s="176"/>
      <c r="P785" s="176"/>
      <c r="Q785" s="176"/>
      <c r="R785" s="176"/>
      <c r="S785" s="176"/>
      <c r="T785" s="176"/>
      <c r="U785" s="176"/>
      <c r="V785" s="176"/>
      <c r="W785" s="176"/>
      <c r="X785" s="176"/>
      <c r="Y785" s="176"/>
      <c r="Z785" s="176"/>
      <c r="AA785" s="176"/>
      <c r="AB785" s="176"/>
      <c r="AC785" s="176"/>
      <c r="AD785" s="176"/>
      <c r="AE785" s="176"/>
      <c r="AF785" s="176"/>
      <c r="AG785" s="176"/>
      <c r="AH785" s="176"/>
      <c r="AI785" s="176"/>
    </row>
    <row r="786" ht="12.75" customHeight="1">
      <c r="A786" s="367"/>
      <c r="B786" s="584"/>
      <c r="C786" s="584"/>
      <c r="D786" s="584"/>
      <c r="E786" s="584"/>
      <c r="F786" s="584"/>
      <c r="G786" s="584"/>
      <c r="H786" s="584"/>
      <c r="I786" s="585"/>
      <c r="J786" s="584"/>
      <c r="K786" s="118"/>
      <c r="L786" s="586"/>
      <c r="M786" s="176"/>
      <c r="N786" s="176"/>
      <c r="O786" s="176"/>
      <c r="P786" s="176"/>
      <c r="Q786" s="176"/>
      <c r="R786" s="176"/>
      <c r="S786" s="176"/>
      <c r="T786" s="176"/>
      <c r="U786" s="176"/>
      <c r="V786" s="176"/>
      <c r="W786" s="176"/>
      <c r="X786" s="176"/>
      <c r="Y786" s="176"/>
      <c r="Z786" s="176"/>
      <c r="AA786" s="176"/>
      <c r="AB786" s="176"/>
      <c r="AC786" s="176"/>
      <c r="AD786" s="176"/>
      <c r="AE786" s="176"/>
      <c r="AF786" s="176"/>
      <c r="AG786" s="176"/>
      <c r="AH786" s="176"/>
      <c r="AI786" s="176"/>
    </row>
    <row r="787" ht="12.75" customHeight="1">
      <c r="A787" s="367"/>
      <c r="B787" s="584"/>
      <c r="C787" s="584"/>
      <c r="D787" s="584"/>
      <c r="E787" s="584"/>
      <c r="F787" s="584"/>
      <c r="G787" s="584"/>
      <c r="H787" s="584"/>
      <c r="I787" s="585"/>
      <c r="J787" s="584"/>
      <c r="K787" s="118"/>
      <c r="L787" s="586"/>
      <c r="M787" s="176"/>
      <c r="N787" s="176"/>
      <c r="O787" s="176"/>
      <c r="P787" s="176"/>
      <c r="Q787" s="176"/>
      <c r="R787" s="176"/>
      <c r="S787" s="176"/>
      <c r="T787" s="176"/>
      <c r="U787" s="176"/>
      <c r="V787" s="176"/>
      <c r="W787" s="176"/>
      <c r="X787" s="176"/>
      <c r="Y787" s="176"/>
      <c r="Z787" s="176"/>
      <c r="AA787" s="176"/>
      <c r="AB787" s="176"/>
      <c r="AC787" s="176"/>
      <c r="AD787" s="176"/>
      <c r="AE787" s="176"/>
      <c r="AF787" s="176"/>
      <c r="AG787" s="176"/>
      <c r="AH787" s="176"/>
      <c r="AI787" s="176"/>
    </row>
    <row r="788" ht="12.75" customHeight="1">
      <c r="A788" s="367"/>
      <c r="B788" s="584"/>
      <c r="C788" s="584"/>
      <c r="D788" s="584"/>
      <c r="E788" s="584"/>
      <c r="F788" s="584"/>
      <c r="G788" s="584"/>
      <c r="H788" s="584"/>
      <c r="I788" s="585"/>
      <c r="J788" s="584"/>
      <c r="K788" s="118"/>
      <c r="L788" s="586"/>
      <c r="M788" s="176"/>
      <c r="N788" s="176"/>
      <c r="O788" s="176"/>
      <c r="P788" s="176"/>
      <c r="Q788" s="176"/>
      <c r="R788" s="176"/>
      <c r="S788" s="176"/>
      <c r="T788" s="176"/>
      <c r="U788" s="176"/>
      <c r="V788" s="176"/>
      <c r="W788" s="176"/>
      <c r="X788" s="176"/>
      <c r="Y788" s="176"/>
      <c r="Z788" s="176"/>
      <c r="AA788" s="176"/>
      <c r="AB788" s="176"/>
      <c r="AC788" s="176"/>
      <c r="AD788" s="176"/>
      <c r="AE788" s="176"/>
      <c r="AF788" s="176"/>
      <c r="AG788" s="176"/>
      <c r="AH788" s="176"/>
      <c r="AI788" s="176"/>
    </row>
    <row r="789" ht="12.75" customHeight="1">
      <c r="A789" s="367"/>
      <c r="B789" s="584"/>
      <c r="C789" s="584"/>
      <c r="D789" s="584"/>
      <c r="E789" s="584"/>
      <c r="F789" s="584"/>
      <c r="G789" s="584"/>
      <c r="H789" s="584"/>
      <c r="I789" s="585"/>
      <c r="J789" s="584"/>
      <c r="K789" s="118"/>
      <c r="L789" s="586"/>
      <c r="M789" s="176"/>
      <c r="N789" s="176"/>
      <c r="O789" s="176"/>
      <c r="P789" s="176"/>
      <c r="Q789" s="176"/>
      <c r="R789" s="176"/>
      <c r="S789" s="176"/>
      <c r="T789" s="176"/>
      <c r="U789" s="176"/>
      <c r="V789" s="176"/>
      <c r="W789" s="176"/>
      <c r="X789" s="176"/>
      <c r="Y789" s="176"/>
      <c r="Z789" s="176"/>
      <c r="AA789" s="176"/>
      <c r="AB789" s="176"/>
      <c r="AC789" s="176"/>
      <c r="AD789" s="176"/>
      <c r="AE789" s="176"/>
      <c r="AF789" s="176"/>
      <c r="AG789" s="176"/>
      <c r="AH789" s="176"/>
      <c r="AI789" s="176"/>
    </row>
    <row r="790" ht="12.75" customHeight="1">
      <c r="A790" s="367"/>
      <c r="B790" s="584"/>
      <c r="C790" s="584"/>
      <c r="D790" s="584"/>
      <c r="E790" s="584"/>
      <c r="F790" s="584"/>
      <c r="G790" s="584"/>
      <c r="H790" s="584"/>
      <c r="I790" s="585"/>
      <c r="J790" s="584"/>
      <c r="K790" s="118"/>
      <c r="L790" s="586"/>
      <c r="M790" s="176"/>
      <c r="N790" s="176"/>
      <c r="O790" s="176"/>
      <c r="P790" s="176"/>
      <c r="Q790" s="176"/>
      <c r="R790" s="176"/>
      <c r="S790" s="176"/>
      <c r="T790" s="176"/>
      <c r="U790" s="176"/>
      <c r="V790" s="176"/>
      <c r="W790" s="176"/>
      <c r="X790" s="176"/>
      <c r="Y790" s="176"/>
      <c r="Z790" s="176"/>
      <c r="AA790" s="176"/>
      <c r="AB790" s="176"/>
      <c r="AC790" s="176"/>
      <c r="AD790" s="176"/>
      <c r="AE790" s="176"/>
      <c r="AF790" s="176"/>
      <c r="AG790" s="176"/>
      <c r="AH790" s="176"/>
      <c r="AI790" s="176"/>
    </row>
    <row r="791" ht="12.75" customHeight="1">
      <c r="A791" s="367"/>
      <c r="B791" s="584"/>
      <c r="C791" s="584"/>
      <c r="D791" s="584"/>
      <c r="E791" s="584"/>
      <c r="F791" s="584"/>
      <c r="G791" s="584"/>
      <c r="H791" s="584"/>
      <c r="I791" s="585"/>
      <c r="J791" s="584"/>
      <c r="K791" s="118"/>
      <c r="L791" s="586"/>
      <c r="M791" s="176"/>
      <c r="N791" s="176"/>
      <c r="O791" s="176"/>
      <c r="P791" s="176"/>
      <c r="Q791" s="176"/>
      <c r="R791" s="176"/>
      <c r="S791" s="176"/>
      <c r="T791" s="176"/>
      <c r="U791" s="176"/>
      <c r="V791" s="176"/>
      <c r="W791" s="176"/>
      <c r="X791" s="176"/>
      <c r="Y791" s="176"/>
      <c r="Z791" s="176"/>
      <c r="AA791" s="176"/>
      <c r="AB791" s="176"/>
      <c r="AC791" s="176"/>
      <c r="AD791" s="176"/>
      <c r="AE791" s="176"/>
      <c r="AF791" s="176"/>
      <c r="AG791" s="176"/>
      <c r="AH791" s="176"/>
      <c r="AI791" s="176"/>
    </row>
    <row r="792" ht="12.75" customHeight="1">
      <c r="A792" s="367"/>
      <c r="B792" s="584"/>
      <c r="C792" s="584"/>
      <c r="D792" s="584"/>
      <c r="E792" s="584"/>
      <c r="F792" s="584"/>
      <c r="G792" s="584"/>
      <c r="H792" s="584"/>
      <c r="I792" s="585"/>
      <c r="J792" s="584"/>
      <c r="K792" s="118"/>
      <c r="L792" s="586"/>
      <c r="M792" s="176"/>
      <c r="N792" s="176"/>
      <c r="O792" s="176"/>
      <c r="P792" s="176"/>
      <c r="Q792" s="176"/>
      <c r="R792" s="176"/>
      <c r="S792" s="176"/>
      <c r="T792" s="176"/>
      <c r="U792" s="176"/>
      <c r="V792" s="176"/>
      <c r="W792" s="176"/>
      <c r="X792" s="176"/>
      <c r="Y792" s="176"/>
      <c r="Z792" s="176"/>
      <c r="AA792" s="176"/>
      <c r="AB792" s="176"/>
      <c r="AC792" s="176"/>
      <c r="AD792" s="176"/>
      <c r="AE792" s="176"/>
      <c r="AF792" s="176"/>
      <c r="AG792" s="176"/>
      <c r="AH792" s="176"/>
      <c r="AI792" s="176"/>
    </row>
    <row r="793" ht="12.75" customHeight="1">
      <c r="A793" s="367"/>
      <c r="B793" s="584"/>
      <c r="C793" s="584"/>
      <c r="D793" s="584"/>
      <c r="E793" s="584"/>
      <c r="F793" s="584"/>
      <c r="G793" s="584"/>
      <c r="H793" s="584"/>
      <c r="I793" s="585"/>
      <c r="J793" s="584"/>
      <c r="K793" s="118"/>
      <c r="L793" s="586"/>
      <c r="M793" s="176"/>
      <c r="N793" s="176"/>
      <c r="O793" s="176"/>
      <c r="P793" s="176"/>
      <c r="Q793" s="176"/>
      <c r="R793" s="176"/>
      <c r="S793" s="176"/>
      <c r="T793" s="176"/>
      <c r="U793" s="176"/>
      <c r="V793" s="176"/>
      <c r="W793" s="176"/>
      <c r="X793" s="176"/>
      <c r="Y793" s="176"/>
      <c r="Z793" s="176"/>
      <c r="AA793" s="176"/>
      <c r="AB793" s="176"/>
      <c r="AC793" s="176"/>
      <c r="AD793" s="176"/>
      <c r="AE793" s="176"/>
      <c r="AF793" s="176"/>
      <c r="AG793" s="176"/>
      <c r="AH793" s="176"/>
      <c r="AI793" s="176"/>
    </row>
    <row r="794" ht="12.75" customHeight="1">
      <c r="A794" s="367"/>
      <c r="B794" s="584"/>
      <c r="C794" s="584"/>
      <c r="D794" s="584"/>
      <c r="E794" s="584"/>
      <c r="F794" s="584"/>
      <c r="G794" s="584"/>
      <c r="H794" s="584"/>
      <c r="I794" s="585"/>
      <c r="J794" s="584"/>
      <c r="K794" s="118"/>
      <c r="L794" s="586"/>
      <c r="M794" s="176"/>
      <c r="N794" s="176"/>
      <c r="O794" s="176"/>
      <c r="P794" s="176"/>
      <c r="Q794" s="176"/>
      <c r="R794" s="176"/>
      <c r="S794" s="176"/>
      <c r="T794" s="176"/>
      <c r="U794" s="176"/>
      <c r="V794" s="176"/>
      <c r="W794" s="176"/>
      <c r="X794" s="176"/>
      <c r="Y794" s="176"/>
      <c r="Z794" s="176"/>
      <c r="AA794" s="176"/>
      <c r="AB794" s="176"/>
      <c r="AC794" s="176"/>
      <c r="AD794" s="176"/>
      <c r="AE794" s="176"/>
      <c r="AF794" s="176"/>
      <c r="AG794" s="176"/>
      <c r="AH794" s="176"/>
      <c r="AI794" s="176"/>
    </row>
    <row r="795" ht="12.75" customHeight="1">
      <c r="A795" s="367"/>
      <c r="B795" s="584"/>
      <c r="C795" s="584"/>
      <c r="D795" s="584"/>
      <c r="E795" s="584"/>
      <c r="F795" s="584"/>
      <c r="G795" s="584"/>
      <c r="H795" s="584"/>
      <c r="I795" s="585"/>
      <c r="J795" s="584"/>
      <c r="K795" s="118"/>
      <c r="L795" s="586"/>
      <c r="M795" s="176"/>
      <c r="N795" s="176"/>
      <c r="O795" s="176"/>
      <c r="P795" s="176"/>
      <c r="Q795" s="176"/>
      <c r="R795" s="176"/>
      <c r="S795" s="176"/>
      <c r="T795" s="176"/>
      <c r="U795" s="176"/>
      <c r="V795" s="176"/>
      <c r="W795" s="176"/>
      <c r="X795" s="176"/>
      <c r="Y795" s="176"/>
      <c r="Z795" s="176"/>
      <c r="AA795" s="176"/>
      <c r="AB795" s="176"/>
      <c r="AC795" s="176"/>
      <c r="AD795" s="176"/>
      <c r="AE795" s="176"/>
      <c r="AF795" s="176"/>
      <c r="AG795" s="176"/>
      <c r="AH795" s="176"/>
      <c r="AI795" s="176"/>
    </row>
    <row r="796" ht="12.75" customHeight="1">
      <c r="A796" s="367"/>
      <c r="B796" s="584"/>
      <c r="C796" s="584"/>
      <c r="D796" s="584"/>
      <c r="E796" s="584"/>
      <c r="F796" s="584"/>
      <c r="G796" s="584"/>
      <c r="H796" s="584"/>
      <c r="I796" s="585"/>
      <c r="J796" s="584"/>
      <c r="K796" s="118"/>
      <c r="L796" s="586"/>
      <c r="M796" s="176"/>
      <c r="N796" s="176"/>
      <c r="O796" s="176"/>
      <c r="P796" s="176"/>
      <c r="Q796" s="176"/>
      <c r="R796" s="176"/>
      <c r="S796" s="176"/>
      <c r="T796" s="176"/>
      <c r="U796" s="176"/>
      <c r="V796" s="176"/>
      <c r="W796" s="176"/>
      <c r="X796" s="176"/>
      <c r="Y796" s="176"/>
      <c r="Z796" s="176"/>
      <c r="AA796" s="176"/>
      <c r="AB796" s="176"/>
      <c r="AC796" s="176"/>
      <c r="AD796" s="176"/>
      <c r="AE796" s="176"/>
      <c r="AF796" s="176"/>
      <c r="AG796" s="176"/>
      <c r="AH796" s="176"/>
      <c r="AI796" s="176"/>
    </row>
    <row r="797" ht="12.75" customHeight="1">
      <c r="A797" s="367"/>
      <c r="B797" s="584"/>
      <c r="C797" s="584"/>
      <c r="D797" s="584"/>
      <c r="E797" s="584"/>
      <c r="F797" s="584"/>
      <c r="G797" s="584"/>
      <c r="H797" s="584"/>
      <c r="I797" s="585"/>
      <c r="J797" s="584"/>
      <c r="K797" s="118"/>
      <c r="L797" s="586"/>
      <c r="M797" s="176"/>
      <c r="N797" s="176"/>
      <c r="O797" s="176"/>
      <c r="P797" s="176"/>
      <c r="Q797" s="176"/>
      <c r="R797" s="176"/>
      <c r="S797" s="176"/>
      <c r="T797" s="176"/>
      <c r="U797" s="176"/>
      <c r="V797" s="176"/>
      <c r="W797" s="176"/>
      <c r="X797" s="176"/>
      <c r="Y797" s="176"/>
      <c r="Z797" s="176"/>
      <c r="AA797" s="176"/>
      <c r="AB797" s="176"/>
      <c r="AC797" s="176"/>
      <c r="AD797" s="176"/>
      <c r="AE797" s="176"/>
      <c r="AF797" s="176"/>
      <c r="AG797" s="176"/>
      <c r="AH797" s="176"/>
      <c r="AI797" s="176"/>
    </row>
    <row r="798" ht="12.75" customHeight="1">
      <c r="A798" s="367"/>
      <c r="B798" s="584"/>
      <c r="C798" s="584"/>
      <c r="D798" s="584"/>
      <c r="E798" s="584"/>
      <c r="F798" s="584"/>
      <c r="G798" s="584"/>
      <c r="H798" s="584"/>
      <c r="I798" s="585"/>
      <c r="J798" s="584"/>
      <c r="K798" s="118"/>
      <c r="L798" s="586"/>
      <c r="M798" s="176"/>
      <c r="N798" s="176"/>
      <c r="O798" s="176"/>
      <c r="P798" s="176"/>
      <c r="Q798" s="176"/>
      <c r="R798" s="176"/>
      <c r="S798" s="176"/>
      <c r="T798" s="176"/>
      <c r="U798" s="176"/>
      <c r="V798" s="176"/>
      <c r="W798" s="176"/>
      <c r="X798" s="176"/>
      <c r="Y798" s="176"/>
      <c r="Z798" s="176"/>
      <c r="AA798" s="176"/>
      <c r="AB798" s="176"/>
      <c r="AC798" s="176"/>
      <c r="AD798" s="176"/>
      <c r="AE798" s="176"/>
      <c r="AF798" s="176"/>
      <c r="AG798" s="176"/>
      <c r="AH798" s="176"/>
      <c r="AI798" s="176"/>
    </row>
    <row r="799" ht="12.75" customHeight="1">
      <c r="A799" s="367"/>
      <c r="B799" s="584"/>
      <c r="C799" s="584"/>
      <c r="D799" s="584"/>
      <c r="E799" s="584"/>
      <c r="F799" s="584"/>
      <c r="G799" s="584"/>
      <c r="H799" s="584"/>
      <c r="I799" s="585"/>
      <c r="J799" s="584"/>
      <c r="K799" s="118"/>
      <c r="L799" s="586"/>
      <c r="M799" s="176"/>
      <c r="N799" s="176"/>
      <c r="O799" s="176"/>
      <c r="P799" s="176"/>
      <c r="Q799" s="176"/>
      <c r="R799" s="176"/>
      <c r="S799" s="176"/>
      <c r="T799" s="176"/>
      <c r="U799" s="176"/>
      <c r="V799" s="176"/>
      <c r="W799" s="176"/>
      <c r="X799" s="176"/>
      <c r="Y799" s="176"/>
      <c r="Z799" s="176"/>
      <c r="AA799" s="176"/>
      <c r="AB799" s="176"/>
      <c r="AC799" s="176"/>
      <c r="AD799" s="176"/>
      <c r="AE799" s="176"/>
      <c r="AF799" s="176"/>
      <c r="AG799" s="176"/>
      <c r="AH799" s="176"/>
      <c r="AI799" s="176"/>
    </row>
    <row r="800" ht="12.75" customHeight="1">
      <c r="A800" s="367"/>
      <c r="B800" s="584"/>
      <c r="C800" s="584"/>
      <c r="D800" s="584"/>
      <c r="E800" s="584"/>
      <c r="F800" s="584"/>
      <c r="G800" s="584"/>
      <c r="H800" s="584"/>
      <c r="I800" s="585"/>
      <c r="J800" s="584"/>
      <c r="K800" s="118"/>
      <c r="L800" s="586"/>
      <c r="M800" s="176"/>
      <c r="N800" s="176"/>
      <c r="O800" s="176"/>
      <c r="P800" s="176"/>
      <c r="Q800" s="176"/>
      <c r="R800" s="176"/>
      <c r="S800" s="176"/>
      <c r="T800" s="176"/>
      <c r="U800" s="176"/>
      <c r="V800" s="176"/>
      <c r="W800" s="176"/>
      <c r="X800" s="176"/>
      <c r="Y800" s="176"/>
      <c r="Z800" s="176"/>
      <c r="AA800" s="176"/>
      <c r="AB800" s="176"/>
      <c r="AC800" s="176"/>
      <c r="AD800" s="176"/>
      <c r="AE800" s="176"/>
      <c r="AF800" s="176"/>
      <c r="AG800" s="176"/>
      <c r="AH800" s="176"/>
      <c r="AI800" s="176"/>
    </row>
    <row r="801" ht="12.75" customHeight="1">
      <c r="A801" s="367"/>
      <c r="B801" s="584"/>
      <c r="C801" s="584"/>
      <c r="D801" s="584"/>
      <c r="E801" s="584"/>
      <c r="F801" s="584"/>
      <c r="G801" s="584"/>
      <c r="H801" s="584"/>
      <c r="I801" s="585"/>
      <c r="J801" s="584"/>
      <c r="K801" s="118"/>
      <c r="L801" s="586"/>
      <c r="M801" s="176"/>
      <c r="N801" s="176"/>
      <c r="O801" s="176"/>
      <c r="P801" s="176"/>
      <c r="Q801" s="176"/>
      <c r="R801" s="176"/>
      <c r="S801" s="176"/>
      <c r="T801" s="176"/>
      <c r="U801" s="176"/>
      <c r="V801" s="176"/>
      <c r="W801" s="176"/>
      <c r="X801" s="176"/>
      <c r="Y801" s="176"/>
      <c r="Z801" s="176"/>
      <c r="AA801" s="176"/>
      <c r="AB801" s="176"/>
      <c r="AC801" s="176"/>
      <c r="AD801" s="176"/>
      <c r="AE801" s="176"/>
      <c r="AF801" s="176"/>
      <c r="AG801" s="176"/>
      <c r="AH801" s="176"/>
      <c r="AI801" s="176"/>
    </row>
    <row r="802" ht="12.75" customHeight="1">
      <c r="A802" s="367"/>
      <c r="B802" s="584"/>
      <c r="C802" s="584"/>
      <c r="D802" s="584"/>
      <c r="E802" s="584"/>
      <c r="F802" s="584"/>
      <c r="G802" s="584"/>
      <c r="H802" s="584"/>
      <c r="I802" s="585"/>
      <c r="J802" s="584"/>
      <c r="K802" s="118"/>
      <c r="L802" s="586"/>
      <c r="M802" s="176"/>
      <c r="N802" s="176"/>
      <c r="O802" s="176"/>
      <c r="P802" s="176"/>
      <c r="Q802" s="176"/>
      <c r="R802" s="176"/>
      <c r="S802" s="176"/>
      <c r="T802" s="176"/>
      <c r="U802" s="176"/>
      <c r="V802" s="176"/>
      <c r="W802" s="176"/>
      <c r="X802" s="176"/>
      <c r="Y802" s="176"/>
      <c r="Z802" s="176"/>
      <c r="AA802" s="176"/>
      <c r="AB802" s="176"/>
      <c r="AC802" s="176"/>
      <c r="AD802" s="176"/>
      <c r="AE802" s="176"/>
      <c r="AF802" s="176"/>
      <c r="AG802" s="176"/>
      <c r="AH802" s="176"/>
      <c r="AI802" s="176"/>
    </row>
    <row r="803" ht="12.75" customHeight="1">
      <c r="A803" s="367"/>
      <c r="B803" s="584"/>
      <c r="C803" s="584"/>
      <c r="D803" s="584"/>
      <c r="E803" s="584"/>
      <c r="F803" s="584"/>
      <c r="G803" s="584"/>
      <c r="H803" s="584"/>
      <c r="I803" s="585"/>
      <c r="J803" s="584"/>
      <c r="K803" s="118"/>
      <c r="L803" s="586"/>
      <c r="M803" s="176"/>
      <c r="N803" s="176"/>
      <c r="O803" s="176"/>
      <c r="P803" s="176"/>
      <c r="Q803" s="176"/>
      <c r="R803" s="176"/>
      <c r="S803" s="176"/>
      <c r="T803" s="176"/>
      <c r="U803" s="176"/>
      <c r="V803" s="176"/>
      <c r="W803" s="176"/>
      <c r="X803" s="176"/>
      <c r="Y803" s="176"/>
      <c r="Z803" s="176"/>
      <c r="AA803" s="176"/>
      <c r="AB803" s="176"/>
      <c r="AC803" s="176"/>
      <c r="AD803" s="176"/>
      <c r="AE803" s="176"/>
      <c r="AF803" s="176"/>
      <c r="AG803" s="176"/>
      <c r="AH803" s="176"/>
      <c r="AI803" s="176"/>
    </row>
    <row r="804" ht="12.75" customHeight="1">
      <c r="A804" s="367"/>
      <c r="B804" s="584"/>
      <c r="C804" s="584"/>
      <c r="D804" s="584"/>
      <c r="E804" s="584"/>
      <c r="F804" s="584"/>
      <c r="G804" s="584"/>
      <c r="H804" s="584"/>
      <c r="I804" s="585"/>
      <c r="J804" s="584"/>
      <c r="K804" s="118"/>
      <c r="L804" s="586"/>
      <c r="M804" s="176"/>
      <c r="N804" s="176"/>
      <c r="O804" s="176"/>
      <c r="P804" s="176"/>
      <c r="Q804" s="176"/>
      <c r="R804" s="176"/>
      <c r="S804" s="176"/>
      <c r="T804" s="176"/>
      <c r="U804" s="176"/>
      <c r="V804" s="176"/>
      <c r="W804" s="176"/>
      <c r="X804" s="176"/>
      <c r="Y804" s="176"/>
      <c r="Z804" s="176"/>
      <c r="AA804" s="176"/>
      <c r="AB804" s="176"/>
      <c r="AC804" s="176"/>
      <c r="AD804" s="176"/>
      <c r="AE804" s="176"/>
      <c r="AF804" s="176"/>
      <c r="AG804" s="176"/>
      <c r="AH804" s="176"/>
      <c r="AI804" s="176"/>
    </row>
    <row r="805" ht="12.75" customHeight="1">
      <c r="A805" s="367"/>
      <c r="B805" s="584"/>
      <c r="C805" s="584"/>
      <c r="D805" s="584"/>
      <c r="E805" s="584"/>
      <c r="F805" s="584"/>
      <c r="G805" s="584"/>
      <c r="H805" s="584"/>
      <c r="I805" s="585"/>
      <c r="J805" s="584"/>
      <c r="K805" s="118"/>
      <c r="L805" s="586"/>
      <c r="M805" s="176"/>
      <c r="N805" s="176"/>
      <c r="O805" s="176"/>
      <c r="P805" s="176"/>
      <c r="Q805" s="176"/>
      <c r="R805" s="176"/>
      <c r="S805" s="176"/>
      <c r="T805" s="176"/>
      <c r="U805" s="176"/>
      <c r="V805" s="176"/>
      <c r="W805" s="176"/>
      <c r="X805" s="176"/>
      <c r="Y805" s="176"/>
      <c r="Z805" s="176"/>
      <c r="AA805" s="176"/>
      <c r="AB805" s="176"/>
      <c r="AC805" s="176"/>
      <c r="AD805" s="176"/>
      <c r="AE805" s="176"/>
      <c r="AF805" s="176"/>
      <c r="AG805" s="176"/>
      <c r="AH805" s="176"/>
      <c r="AI805" s="176"/>
    </row>
    <row r="806" ht="12.75" customHeight="1">
      <c r="A806" s="367"/>
      <c r="B806" s="584"/>
      <c r="C806" s="584"/>
      <c r="D806" s="584"/>
      <c r="E806" s="584"/>
      <c r="F806" s="584"/>
      <c r="G806" s="584"/>
      <c r="H806" s="584"/>
      <c r="I806" s="585"/>
      <c r="J806" s="584"/>
      <c r="K806" s="118"/>
      <c r="L806" s="586"/>
      <c r="M806" s="176"/>
      <c r="N806" s="176"/>
      <c r="O806" s="176"/>
      <c r="P806" s="176"/>
      <c r="Q806" s="176"/>
      <c r="R806" s="176"/>
      <c r="S806" s="176"/>
      <c r="T806" s="176"/>
      <c r="U806" s="176"/>
      <c r="V806" s="176"/>
      <c r="W806" s="176"/>
      <c r="X806" s="176"/>
      <c r="Y806" s="176"/>
      <c r="Z806" s="176"/>
      <c r="AA806" s="176"/>
      <c r="AB806" s="176"/>
      <c r="AC806" s="176"/>
      <c r="AD806" s="176"/>
      <c r="AE806" s="176"/>
      <c r="AF806" s="176"/>
      <c r="AG806" s="176"/>
      <c r="AH806" s="176"/>
      <c r="AI806" s="176"/>
    </row>
    <row r="807" ht="12.75" customHeight="1">
      <c r="A807" s="367"/>
      <c r="B807" s="584"/>
      <c r="C807" s="584"/>
      <c r="D807" s="584"/>
      <c r="E807" s="584"/>
      <c r="F807" s="584"/>
      <c r="G807" s="584"/>
      <c r="H807" s="584"/>
      <c r="I807" s="585"/>
      <c r="J807" s="584"/>
      <c r="K807" s="118"/>
      <c r="L807" s="586"/>
      <c r="M807" s="176"/>
      <c r="N807" s="176"/>
      <c r="O807" s="176"/>
      <c r="P807" s="176"/>
      <c r="Q807" s="176"/>
      <c r="R807" s="176"/>
      <c r="S807" s="176"/>
      <c r="T807" s="176"/>
      <c r="U807" s="176"/>
      <c r="V807" s="176"/>
      <c r="W807" s="176"/>
      <c r="X807" s="176"/>
      <c r="Y807" s="176"/>
      <c r="Z807" s="176"/>
      <c r="AA807" s="176"/>
      <c r="AB807" s="176"/>
      <c r="AC807" s="176"/>
      <c r="AD807" s="176"/>
      <c r="AE807" s="176"/>
      <c r="AF807" s="176"/>
      <c r="AG807" s="176"/>
      <c r="AH807" s="176"/>
      <c r="AI807" s="176"/>
    </row>
    <row r="808" ht="12.75" customHeight="1">
      <c r="A808" s="367"/>
      <c r="B808" s="584"/>
      <c r="C808" s="584"/>
      <c r="D808" s="584"/>
      <c r="E808" s="584"/>
      <c r="F808" s="584"/>
      <c r="G808" s="584"/>
      <c r="H808" s="584"/>
      <c r="I808" s="585"/>
      <c r="J808" s="584"/>
      <c r="K808" s="118"/>
      <c r="L808" s="586"/>
      <c r="M808" s="176"/>
      <c r="N808" s="176"/>
      <c r="O808" s="176"/>
      <c r="P808" s="176"/>
      <c r="Q808" s="176"/>
      <c r="R808" s="176"/>
      <c r="S808" s="176"/>
      <c r="T808" s="176"/>
      <c r="U808" s="176"/>
      <c r="V808" s="176"/>
      <c r="W808" s="176"/>
      <c r="X808" s="176"/>
      <c r="Y808" s="176"/>
      <c r="Z808" s="176"/>
      <c r="AA808" s="176"/>
      <c r="AB808" s="176"/>
      <c r="AC808" s="176"/>
      <c r="AD808" s="176"/>
      <c r="AE808" s="176"/>
      <c r="AF808" s="176"/>
      <c r="AG808" s="176"/>
      <c r="AH808" s="176"/>
      <c r="AI808" s="176"/>
    </row>
    <row r="809" ht="12.75" customHeight="1">
      <c r="A809" s="367"/>
      <c r="B809" s="584"/>
      <c r="C809" s="584"/>
      <c r="D809" s="584"/>
      <c r="E809" s="584"/>
      <c r="F809" s="584"/>
      <c r="G809" s="584"/>
      <c r="H809" s="584"/>
      <c r="I809" s="585"/>
      <c r="J809" s="584"/>
      <c r="K809" s="118"/>
      <c r="L809" s="586"/>
      <c r="M809" s="176"/>
      <c r="N809" s="176"/>
      <c r="O809" s="176"/>
      <c r="P809" s="176"/>
      <c r="Q809" s="176"/>
      <c r="R809" s="176"/>
      <c r="S809" s="176"/>
      <c r="T809" s="176"/>
      <c r="U809" s="176"/>
      <c r="V809" s="176"/>
      <c r="W809" s="176"/>
      <c r="X809" s="176"/>
      <c r="Y809" s="176"/>
      <c r="Z809" s="176"/>
      <c r="AA809" s="176"/>
      <c r="AB809" s="176"/>
      <c r="AC809" s="176"/>
      <c r="AD809" s="176"/>
      <c r="AE809" s="176"/>
      <c r="AF809" s="176"/>
      <c r="AG809" s="176"/>
      <c r="AH809" s="176"/>
      <c r="AI809" s="176"/>
    </row>
    <row r="810" ht="12.75" customHeight="1">
      <c r="A810" s="367"/>
      <c r="B810" s="584"/>
      <c r="C810" s="584"/>
      <c r="D810" s="584"/>
      <c r="E810" s="584"/>
      <c r="F810" s="584"/>
      <c r="G810" s="584"/>
      <c r="H810" s="584"/>
      <c r="I810" s="585"/>
      <c r="J810" s="584"/>
      <c r="K810" s="118"/>
      <c r="L810" s="586"/>
      <c r="M810" s="176"/>
      <c r="N810" s="176"/>
      <c r="O810" s="176"/>
      <c r="P810" s="176"/>
      <c r="Q810" s="176"/>
      <c r="R810" s="176"/>
      <c r="S810" s="176"/>
      <c r="T810" s="176"/>
      <c r="U810" s="176"/>
      <c r="V810" s="176"/>
      <c r="W810" s="176"/>
      <c r="X810" s="176"/>
      <c r="Y810" s="176"/>
      <c r="Z810" s="176"/>
      <c r="AA810" s="176"/>
      <c r="AB810" s="176"/>
      <c r="AC810" s="176"/>
      <c r="AD810" s="176"/>
      <c r="AE810" s="176"/>
      <c r="AF810" s="176"/>
      <c r="AG810" s="176"/>
      <c r="AH810" s="176"/>
      <c r="AI810" s="176"/>
    </row>
    <row r="811" ht="12.75" customHeight="1">
      <c r="A811" s="367"/>
      <c r="B811" s="584"/>
      <c r="C811" s="584"/>
      <c r="D811" s="584"/>
      <c r="E811" s="584"/>
      <c r="F811" s="584"/>
      <c r="G811" s="584"/>
      <c r="H811" s="584"/>
      <c r="I811" s="585"/>
      <c r="J811" s="584"/>
      <c r="K811" s="118"/>
      <c r="L811" s="586"/>
      <c r="M811" s="176"/>
      <c r="N811" s="176"/>
      <c r="O811" s="176"/>
      <c r="P811" s="176"/>
      <c r="Q811" s="176"/>
      <c r="R811" s="176"/>
      <c r="S811" s="176"/>
      <c r="T811" s="176"/>
      <c r="U811" s="176"/>
      <c r="V811" s="176"/>
      <c r="W811" s="176"/>
      <c r="X811" s="176"/>
      <c r="Y811" s="176"/>
      <c r="Z811" s="176"/>
      <c r="AA811" s="176"/>
      <c r="AB811" s="176"/>
      <c r="AC811" s="176"/>
      <c r="AD811" s="176"/>
      <c r="AE811" s="176"/>
      <c r="AF811" s="176"/>
      <c r="AG811" s="176"/>
      <c r="AH811" s="176"/>
      <c r="AI811" s="176"/>
    </row>
  </sheetData>
  <autoFilter ref="$A$1:$L$358"/>
  <mergeCells count="982">
    <mergeCell ref="C1:I1"/>
    <mergeCell ref="A8:I8"/>
    <mergeCell ref="A65:I65"/>
    <mergeCell ref="A66:I66"/>
    <mergeCell ref="A67:I67"/>
    <mergeCell ref="A211:I211"/>
    <mergeCell ref="A212:I212"/>
    <mergeCell ref="A214:I214"/>
    <mergeCell ref="A291:I291"/>
    <mergeCell ref="A292:I292"/>
    <mergeCell ref="A294:I294"/>
    <mergeCell ref="A347:I347"/>
    <mergeCell ref="A348:I348"/>
    <mergeCell ref="A350:I350"/>
    <mergeCell ref="A351:I351"/>
    <mergeCell ref="A359:I359"/>
    <mergeCell ref="A360:I360"/>
    <mergeCell ref="A361:I361"/>
    <mergeCell ref="B362:B363"/>
    <mergeCell ref="C362:C363"/>
    <mergeCell ref="C364:C365"/>
    <mergeCell ref="D370:D371"/>
    <mergeCell ref="E370:E371"/>
    <mergeCell ref="F370:F371"/>
    <mergeCell ref="G370:G371"/>
    <mergeCell ref="H370:H371"/>
    <mergeCell ref="I370:I371"/>
    <mergeCell ref="J370:J371"/>
    <mergeCell ref="I372:I373"/>
    <mergeCell ref="J372:J373"/>
    <mergeCell ref="A374:I374"/>
    <mergeCell ref="A375:I375"/>
    <mergeCell ref="A376:I376"/>
    <mergeCell ref="B372:B373"/>
    <mergeCell ref="C372:C373"/>
    <mergeCell ref="D372:D373"/>
    <mergeCell ref="E372:E373"/>
    <mergeCell ref="F372:F373"/>
    <mergeCell ref="G372:G373"/>
    <mergeCell ref="H372:H373"/>
    <mergeCell ref="B364:B365"/>
    <mergeCell ref="B366:B367"/>
    <mergeCell ref="C366:C367"/>
    <mergeCell ref="B368:B369"/>
    <mergeCell ref="C368:C369"/>
    <mergeCell ref="B370:B371"/>
    <mergeCell ref="C370:C371"/>
    <mergeCell ref="I377:I378"/>
    <mergeCell ref="J377:J378"/>
    <mergeCell ref="B377:B378"/>
    <mergeCell ref="C377:C378"/>
    <mergeCell ref="D377:D378"/>
    <mergeCell ref="E377:E378"/>
    <mergeCell ref="F377:F378"/>
    <mergeCell ref="G377:G378"/>
    <mergeCell ref="H377:H378"/>
    <mergeCell ref="I379:I380"/>
    <mergeCell ref="J379:J380"/>
    <mergeCell ref="B379:B380"/>
    <mergeCell ref="C379:C380"/>
    <mergeCell ref="D379:D380"/>
    <mergeCell ref="E379:E380"/>
    <mergeCell ref="F379:F380"/>
    <mergeCell ref="G379:G380"/>
    <mergeCell ref="H379:H380"/>
    <mergeCell ref="I381:I382"/>
    <mergeCell ref="J381:J382"/>
    <mergeCell ref="B381:B382"/>
    <mergeCell ref="C381:C382"/>
    <mergeCell ref="D381:D382"/>
    <mergeCell ref="E381:E382"/>
    <mergeCell ref="F381:F382"/>
    <mergeCell ref="G381:G382"/>
    <mergeCell ref="H381:H382"/>
    <mergeCell ref="I389:I390"/>
    <mergeCell ref="J389:J390"/>
    <mergeCell ref="K389:K390"/>
    <mergeCell ref="B389:B390"/>
    <mergeCell ref="C389:C390"/>
    <mergeCell ref="D389:D390"/>
    <mergeCell ref="E389:E390"/>
    <mergeCell ref="F389:F390"/>
    <mergeCell ref="G389:G390"/>
    <mergeCell ref="H389:H390"/>
    <mergeCell ref="I391:I392"/>
    <mergeCell ref="J391:J392"/>
    <mergeCell ref="K391:K392"/>
    <mergeCell ref="B391:B392"/>
    <mergeCell ref="C391:C392"/>
    <mergeCell ref="D391:D392"/>
    <mergeCell ref="E391:E392"/>
    <mergeCell ref="F391:F392"/>
    <mergeCell ref="G391:G392"/>
    <mergeCell ref="H391:H392"/>
    <mergeCell ref="I402:I403"/>
    <mergeCell ref="J402:J403"/>
    <mergeCell ref="K402:K403"/>
    <mergeCell ref="B402:B403"/>
    <mergeCell ref="C402:C403"/>
    <mergeCell ref="D402:D403"/>
    <mergeCell ref="E402:E403"/>
    <mergeCell ref="F402:F403"/>
    <mergeCell ref="G402:G403"/>
    <mergeCell ref="H402:H403"/>
    <mergeCell ref="I404:I405"/>
    <mergeCell ref="J404:J405"/>
    <mergeCell ref="K404:K405"/>
    <mergeCell ref="B404:B405"/>
    <mergeCell ref="C404:C405"/>
    <mergeCell ref="D404:D405"/>
    <mergeCell ref="E404:E405"/>
    <mergeCell ref="F404:F405"/>
    <mergeCell ref="G404:G405"/>
    <mergeCell ref="H404:H405"/>
    <mergeCell ref="I406:I407"/>
    <mergeCell ref="J406:J407"/>
    <mergeCell ref="K406:K407"/>
    <mergeCell ref="B406:B407"/>
    <mergeCell ref="C406:C407"/>
    <mergeCell ref="D406:D407"/>
    <mergeCell ref="E406:E407"/>
    <mergeCell ref="F406:F407"/>
    <mergeCell ref="G406:G407"/>
    <mergeCell ref="H406:H407"/>
    <mergeCell ref="I383:I384"/>
    <mergeCell ref="J383:J384"/>
    <mergeCell ref="B383:B384"/>
    <mergeCell ref="C383:C384"/>
    <mergeCell ref="D383:D384"/>
    <mergeCell ref="E383:E384"/>
    <mergeCell ref="F383:F384"/>
    <mergeCell ref="G383:G384"/>
    <mergeCell ref="H383:H384"/>
    <mergeCell ref="I385:I386"/>
    <mergeCell ref="J385:J386"/>
    <mergeCell ref="K385:K386"/>
    <mergeCell ref="B385:B386"/>
    <mergeCell ref="C385:C386"/>
    <mergeCell ref="D385:D386"/>
    <mergeCell ref="E385:E386"/>
    <mergeCell ref="F385:F386"/>
    <mergeCell ref="G385:G386"/>
    <mergeCell ref="H385:H386"/>
    <mergeCell ref="I387:I388"/>
    <mergeCell ref="J387:J388"/>
    <mergeCell ref="K387:K388"/>
    <mergeCell ref="B387:B388"/>
    <mergeCell ref="C387:C388"/>
    <mergeCell ref="D387:D388"/>
    <mergeCell ref="E387:E388"/>
    <mergeCell ref="F387:F388"/>
    <mergeCell ref="G387:G388"/>
    <mergeCell ref="H387:H388"/>
    <mergeCell ref="F396:F397"/>
    <mergeCell ref="G396:G397"/>
    <mergeCell ref="J396:J397"/>
    <mergeCell ref="H396:H397"/>
    <mergeCell ref="I396:I397"/>
    <mergeCell ref="A393:I393"/>
    <mergeCell ref="A394:I394"/>
    <mergeCell ref="A395:I395"/>
    <mergeCell ref="B396:B397"/>
    <mergeCell ref="C396:C397"/>
    <mergeCell ref="D396:D397"/>
    <mergeCell ref="E396:E397"/>
    <mergeCell ref="I398:I399"/>
    <mergeCell ref="J398:J399"/>
    <mergeCell ref="K398:K399"/>
    <mergeCell ref="B398:B399"/>
    <mergeCell ref="C398:C399"/>
    <mergeCell ref="D398:D399"/>
    <mergeCell ref="E398:E399"/>
    <mergeCell ref="F398:F399"/>
    <mergeCell ref="G398:G399"/>
    <mergeCell ref="H398:H399"/>
    <mergeCell ref="I400:I401"/>
    <mergeCell ref="J400:J401"/>
    <mergeCell ref="K400:K401"/>
    <mergeCell ref="B400:B401"/>
    <mergeCell ref="C400:C401"/>
    <mergeCell ref="D400:D401"/>
    <mergeCell ref="E400:E401"/>
    <mergeCell ref="F400:F401"/>
    <mergeCell ref="G400:G401"/>
    <mergeCell ref="H400:H401"/>
    <mergeCell ref="F411:F412"/>
    <mergeCell ref="G411:G412"/>
    <mergeCell ref="J411:J412"/>
    <mergeCell ref="I417:I418"/>
    <mergeCell ref="J417:J418"/>
    <mergeCell ref="B417:B418"/>
    <mergeCell ref="C417:C418"/>
    <mergeCell ref="D417:D418"/>
    <mergeCell ref="E417:E418"/>
    <mergeCell ref="F417:F418"/>
    <mergeCell ref="G417:G418"/>
    <mergeCell ref="H417:H418"/>
    <mergeCell ref="I419:I420"/>
    <mergeCell ref="J419:J420"/>
    <mergeCell ref="B419:B420"/>
    <mergeCell ref="C419:C420"/>
    <mergeCell ref="D419:D420"/>
    <mergeCell ref="E419:E420"/>
    <mergeCell ref="F419:F420"/>
    <mergeCell ref="G419:G420"/>
    <mergeCell ref="H419:H420"/>
    <mergeCell ref="I430:I431"/>
    <mergeCell ref="J430:J431"/>
    <mergeCell ref="B430:B431"/>
    <mergeCell ref="C430:C431"/>
    <mergeCell ref="D430:D431"/>
    <mergeCell ref="E430:E431"/>
    <mergeCell ref="F430:F431"/>
    <mergeCell ref="G430:G431"/>
    <mergeCell ref="H430:H431"/>
    <mergeCell ref="I432:I433"/>
    <mergeCell ref="J432:J433"/>
    <mergeCell ref="B432:B433"/>
    <mergeCell ref="C432:C433"/>
    <mergeCell ref="D432:D433"/>
    <mergeCell ref="E432:E433"/>
    <mergeCell ref="F432:F433"/>
    <mergeCell ref="G432:G433"/>
    <mergeCell ref="H432:H433"/>
    <mergeCell ref="I434:I435"/>
    <mergeCell ref="J434:J435"/>
    <mergeCell ref="B434:B435"/>
    <mergeCell ref="C434:C435"/>
    <mergeCell ref="D434:D435"/>
    <mergeCell ref="E434:E435"/>
    <mergeCell ref="F434:F435"/>
    <mergeCell ref="G434:G435"/>
    <mergeCell ref="H434:H435"/>
    <mergeCell ref="H411:H412"/>
    <mergeCell ref="I411:I412"/>
    <mergeCell ref="A408:I408"/>
    <mergeCell ref="A409:I409"/>
    <mergeCell ref="A410:I410"/>
    <mergeCell ref="B411:B412"/>
    <mergeCell ref="C411:C412"/>
    <mergeCell ref="D411:D412"/>
    <mergeCell ref="E411:E412"/>
    <mergeCell ref="I413:I414"/>
    <mergeCell ref="J413:J414"/>
    <mergeCell ref="B413:B414"/>
    <mergeCell ref="C413:C414"/>
    <mergeCell ref="D413:D414"/>
    <mergeCell ref="E413:E414"/>
    <mergeCell ref="F413:F414"/>
    <mergeCell ref="G413:G414"/>
    <mergeCell ref="H413:H414"/>
    <mergeCell ref="I415:I416"/>
    <mergeCell ref="J415:J416"/>
    <mergeCell ref="B415:B416"/>
    <mergeCell ref="C415:C416"/>
    <mergeCell ref="D415:D416"/>
    <mergeCell ref="E415:E416"/>
    <mergeCell ref="F415:F416"/>
    <mergeCell ref="G415:G416"/>
    <mergeCell ref="H415:H416"/>
    <mergeCell ref="F424:F425"/>
    <mergeCell ref="G424:G425"/>
    <mergeCell ref="J424:J425"/>
    <mergeCell ref="G439:G440"/>
    <mergeCell ref="H439:H440"/>
    <mergeCell ref="J439:J440"/>
    <mergeCell ref="A436:I436"/>
    <mergeCell ref="A437:I437"/>
    <mergeCell ref="A438:I438"/>
    <mergeCell ref="D439:D440"/>
    <mergeCell ref="E439:E440"/>
    <mergeCell ref="F439:F440"/>
    <mergeCell ref="I439:I440"/>
    <mergeCell ref="H424:H425"/>
    <mergeCell ref="I424:I425"/>
    <mergeCell ref="A421:I421"/>
    <mergeCell ref="A422:I422"/>
    <mergeCell ref="A423:I423"/>
    <mergeCell ref="B424:B425"/>
    <mergeCell ref="C424:C425"/>
    <mergeCell ref="D424:D425"/>
    <mergeCell ref="E424:E425"/>
    <mergeCell ref="I426:I427"/>
    <mergeCell ref="J426:J427"/>
    <mergeCell ref="B426:B427"/>
    <mergeCell ref="C426:C427"/>
    <mergeCell ref="D426:D427"/>
    <mergeCell ref="E426:E427"/>
    <mergeCell ref="F426:F427"/>
    <mergeCell ref="G426:G427"/>
    <mergeCell ref="H426:H427"/>
    <mergeCell ref="I428:I429"/>
    <mergeCell ref="J428:J429"/>
    <mergeCell ref="B428:B429"/>
    <mergeCell ref="C428:C429"/>
    <mergeCell ref="D428:D429"/>
    <mergeCell ref="E428:E429"/>
    <mergeCell ref="F428:F429"/>
    <mergeCell ref="G428:G429"/>
    <mergeCell ref="H428:H429"/>
    <mergeCell ref="I441:I442"/>
    <mergeCell ref="J441:J442"/>
    <mergeCell ref="D441:D442"/>
    <mergeCell ref="D443:D444"/>
    <mergeCell ref="E443:E444"/>
    <mergeCell ref="F443:F444"/>
    <mergeCell ref="G443:G444"/>
    <mergeCell ref="H443:H444"/>
    <mergeCell ref="I443:I444"/>
    <mergeCell ref="J443:J444"/>
    <mergeCell ref="B439:B440"/>
    <mergeCell ref="B441:B442"/>
    <mergeCell ref="E441:E442"/>
    <mergeCell ref="F441:F442"/>
    <mergeCell ref="G441:G442"/>
    <mergeCell ref="H441:H442"/>
    <mergeCell ref="B443:B444"/>
    <mergeCell ref="J445:J446"/>
    <mergeCell ref="K445:K446"/>
    <mergeCell ref="J447:J448"/>
    <mergeCell ref="D445:D446"/>
    <mergeCell ref="D447:D448"/>
    <mergeCell ref="E447:E448"/>
    <mergeCell ref="F447:F448"/>
    <mergeCell ref="B447:B448"/>
    <mergeCell ref="B449:B450"/>
    <mergeCell ref="E449:E450"/>
    <mergeCell ref="F449:F450"/>
    <mergeCell ref="G449:G450"/>
    <mergeCell ref="H449:H450"/>
    <mergeCell ref="B451:B452"/>
    <mergeCell ref="E451:E452"/>
    <mergeCell ref="F451:F452"/>
    <mergeCell ref="A453:A454"/>
    <mergeCell ref="B453:B454"/>
    <mergeCell ref="D453:D454"/>
    <mergeCell ref="E453:E454"/>
    <mergeCell ref="F453:F454"/>
    <mergeCell ref="I464:I465"/>
    <mergeCell ref="J464:J465"/>
    <mergeCell ref="K464:K465"/>
    <mergeCell ref="B464:B465"/>
    <mergeCell ref="C464:C465"/>
    <mergeCell ref="D464:D465"/>
    <mergeCell ref="E464:E465"/>
    <mergeCell ref="F464:F465"/>
    <mergeCell ref="G464:G465"/>
    <mergeCell ref="H464:H465"/>
    <mergeCell ref="I466:I467"/>
    <mergeCell ref="J466:J467"/>
    <mergeCell ref="K466:K467"/>
    <mergeCell ref="B466:B467"/>
    <mergeCell ref="C466:C467"/>
    <mergeCell ref="D466:D467"/>
    <mergeCell ref="E466:E467"/>
    <mergeCell ref="F466:F467"/>
    <mergeCell ref="G466:G467"/>
    <mergeCell ref="H466:H467"/>
    <mergeCell ref="G447:G448"/>
    <mergeCell ref="H447:H448"/>
    <mergeCell ref="B445:B446"/>
    <mergeCell ref="E445:E446"/>
    <mergeCell ref="F445:F446"/>
    <mergeCell ref="G445:G446"/>
    <mergeCell ref="H445:H446"/>
    <mergeCell ref="I445:I446"/>
    <mergeCell ref="I447:I448"/>
    <mergeCell ref="I449:I450"/>
    <mergeCell ref="J449:J450"/>
    <mergeCell ref="D449:D450"/>
    <mergeCell ref="D451:D452"/>
    <mergeCell ref="G451:G452"/>
    <mergeCell ref="H451:H452"/>
    <mergeCell ref="I451:I452"/>
    <mergeCell ref="J451:J452"/>
    <mergeCell ref="K451:K452"/>
    <mergeCell ref="G453:G454"/>
    <mergeCell ref="H453:H454"/>
    <mergeCell ref="I453:I454"/>
    <mergeCell ref="J453:J454"/>
    <mergeCell ref="K453:K454"/>
    <mergeCell ref="F458:F459"/>
    <mergeCell ref="G458:G459"/>
    <mergeCell ref="J458:J459"/>
    <mergeCell ref="I468:I469"/>
    <mergeCell ref="J468:J469"/>
    <mergeCell ref="K468:K469"/>
    <mergeCell ref="B468:B469"/>
    <mergeCell ref="C468:C469"/>
    <mergeCell ref="D468:D469"/>
    <mergeCell ref="E468:E469"/>
    <mergeCell ref="F468:F469"/>
    <mergeCell ref="G468:G469"/>
    <mergeCell ref="H468:H469"/>
    <mergeCell ref="H458:H459"/>
    <mergeCell ref="I458:I459"/>
    <mergeCell ref="A455:I455"/>
    <mergeCell ref="A456:I456"/>
    <mergeCell ref="A457:I457"/>
    <mergeCell ref="B458:B459"/>
    <mergeCell ref="C458:C459"/>
    <mergeCell ref="D458:D459"/>
    <mergeCell ref="E458:E459"/>
    <mergeCell ref="I460:I461"/>
    <mergeCell ref="J460:J461"/>
    <mergeCell ref="B460:B461"/>
    <mergeCell ref="C460:C461"/>
    <mergeCell ref="D460:D461"/>
    <mergeCell ref="E460:E461"/>
    <mergeCell ref="F460:F461"/>
    <mergeCell ref="G460:G461"/>
    <mergeCell ref="H460:H461"/>
    <mergeCell ref="I462:I463"/>
    <mergeCell ref="J462:J463"/>
    <mergeCell ref="K462:K463"/>
    <mergeCell ref="B462:B463"/>
    <mergeCell ref="C462:C463"/>
    <mergeCell ref="D462:D463"/>
    <mergeCell ref="E462:E463"/>
    <mergeCell ref="F462:F463"/>
    <mergeCell ref="G462:G463"/>
    <mergeCell ref="H462:H463"/>
    <mergeCell ref="F477:F478"/>
    <mergeCell ref="G477:G478"/>
    <mergeCell ref="J477:J478"/>
    <mergeCell ref="I483:I484"/>
    <mergeCell ref="J483:J484"/>
    <mergeCell ref="B483:B484"/>
    <mergeCell ref="C483:C484"/>
    <mergeCell ref="D483:D484"/>
    <mergeCell ref="E483:E484"/>
    <mergeCell ref="F483:F484"/>
    <mergeCell ref="G483:G484"/>
    <mergeCell ref="H483:H484"/>
    <mergeCell ref="I485:I486"/>
    <mergeCell ref="J485:J486"/>
    <mergeCell ref="B485:B486"/>
    <mergeCell ref="C485:C486"/>
    <mergeCell ref="D485:D486"/>
    <mergeCell ref="E485:E486"/>
    <mergeCell ref="F485:F486"/>
    <mergeCell ref="G485:G486"/>
    <mergeCell ref="H485:H486"/>
    <mergeCell ref="I496:I497"/>
    <mergeCell ref="J496:J497"/>
    <mergeCell ref="B496:B497"/>
    <mergeCell ref="C496:C497"/>
    <mergeCell ref="D496:D497"/>
    <mergeCell ref="E496:E497"/>
    <mergeCell ref="F496:F497"/>
    <mergeCell ref="G496:G497"/>
    <mergeCell ref="H496:H497"/>
    <mergeCell ref="I498:I499"/>
    <mergeCell ref="J498:J499"/>
    <mergeCell ref="B498:B499"/>
    <mergeCell ref="C498:C499"/>
    <mergeCell ref="D498:D499"/>
    <mergeCell ref="E498:E499"/>
    <mergeCell ref="F498:F499"/>
    <mergeCell ref="G498:G499"/>
    <mergeCell ref="H498:H499"/>
    <mergeCell ref="H503:H504"/>
    <mergeCell ref="I503:I504"/>
    <mergeCell ref="A500:I500"/>
    <mergeCell ref="A501:I501"/>
    <mergeCell ref="A502:I502"/>
    <mergeCell ref="B503:B504"/>
    <mergeCell ref="C503:C504"/>
    <mergeCell ref="D503:D504"/>
    <mergeCell ref="E503:E504"/>
    <mergeCell ref="I505:I506"/>
    <mergeCell ref="J505:J506"/>
    <mergeCell ref="B505:B506"/>
    <mergeCell ref="C505:C506"/>
    <mergeCell ref="D505:D506"/>
    <mergeCell ref="E505:E506"/>
    <mergeCell ref="F505:F506"/>
    <mergeCell ref="G505:G506"/>
    <mergeCell ref="H505:H506"/>
    <mergeCell ref="I507:I508"/>
    <mergeCell ref="J507:J508"/>
    <mergeCell ref="B507:B508"/>
    <mergeCell ref="C507:C508"/>
    <mergeCell ref="D507:D508"/>
    <mergeCell ref="E507:E508"/>
    <mergeCell ref="F507:F508"/>
    <mergeCell ref="G507:G508"/>
    <mergeCell ref="H507:H508"/>
    <mergeCell ref="F518:F519"/>
    <mergeCell ref="G518:G519"/>
    <mergeCell ref="J518:J519"/>
    <mergeCell ref="H518:H519"/>
    <mergeCell ref="I518:I519"/>
    <mergeCell ref="A515:I515"/>
    <mergeCell ref="A516:I516"/>
    <mergeCell ref="A517:I517"/>
    <mergeCell ref="B518:B519"/>
    <mergeCell ref="C518:C519"/>
    <mergeCell ref="D518:D519"/>
    <mergeCell ref="E518:E519"/>
    <mergeCell ref="I520:I521"/>
    <mergeCell ref="J520:J521"/>
    <mergeCell ref="B520:B521"/>
    <mergeCell ref="C520:C521"/>
    <mergeCell ref="D520:D521"/>
    <mergeCell ref="E520:E521"/>
    <mergeCell ref="F520:F521"/>
    <mergeCell ref="G520:G521"/>
    <mergeCell ref="H520:H521"/>
    <mergeCell ref="I522:I523"/>
    <mergeCell ref="J522:J523"/>
    <mergeCell ref="B522:B523"/>
    <mergeCell ref="C522:C523"/>
    <mergeCell ref="D522:D523"/>
    <mergeCell ref="E522:E523"/>
    <mergeCell ref="F522:F523"/>
    <mergeCell ref="G522:G523"/>
    <mergeCell ref="H522:H523"/>
    <mergeCell ref="A526:I526"/>
    <mergeCell ref="A527:I527"/>
    <mergeCell ref="A528:I528"/>
    <mergeCell ref="B529:B530"/>
    <mergeCell ref="B531:B532"/>
    <mergeCell ref="B533:B534"/>
    <mergeCell ref="B535:B536"/>
    <mergeCell ref="H477:H478"/>
    <mergeCell ref="I477:I478"/>
    <mergeCell ref="A470:I470"/>
    <mergeCell ref="A471:I471"/>
    <mergeCell ref="A472:I472"/>
    <mergeCell ref="B477:B478"/>
    <mergeCell ref="C477:C478"/>
    <mergeCell ref="D477:D478"/>
    <mergeCell ref="E477:E478"/>
    <mergeCell ref="I479:I480"/>
    <mergeCell ref="J479:J480"/>
    <mergeCell ref="B479:B480"/>
    <mergeCell ref="C479:C480"/>
    <mergeCell ref="D479:D480"/>
    <mergeCell ref="E479:E480"/>
    <mergeCell ref="F479:F480"/>
    <mergeCell ref="G479:G480"/>
    <mergeCell ref="H479:H480"/>
    <mergeCell ref="I481:I482"/>
    <mergeCell ref="J481:J482"/>
    <mergeCell ref="B481:B482"/>
    <mergeCell ref="C481:C482"/>
    <mergeCell ref="D481:D482"/>
    <mergeCell ref="E481:E482"/>
    <mergeCell ref="F481:F482"/>
    <mergeCell ref="G481:G482"/>
    <mergeCell ref="H481:H482"/>
    <mergeCell ref="F490:F491"/>
    <mergeCell ref="G490:G491"/>
    <mergeCell ref="J490:J491"/>
    <mergeCell ref="H490:H491"/>
    <mergeCell ref="I490:I491"/>
    <mergeCell ref="A487:I487"/>
    <mergeCell ref="A488:I488"/>
    <mergeCell ref="A489:I489"/>
    <mergeCell ref="B490:B491"/>
    <mergeCell ref="C490:C491"/>
    <mergeCell ref="D490:D491"/>
    <mergeCell ref="E490:E491"/>
    <mergeCell ref="I492:I493"/>
    <mergeCell ref="J492:J493"/>
    <mergeCell ref="B492:B493"/>
    <mergeCell ref="C492:C493"/>
    <mergeCell ref="D492:D493"/>
    <mergeCell ref="E492:E493"/>
    <mergeCell ref="F492:F493"/>
    <mergeCell ref="G492:G493"/>
    <mergeCell ref="H492:H493"/>
    <mergeCell ref="I494:I495"/>
    <mergeCell ref="J494:J495"/>
    <mergeCell ref="B494:B495"/>
    <mergeCell ref="C494:C495"/>
    <mergeCell ref="D494:D495"/>
    <mergeCell ref="E494:E495"/>
    <mergeCell ref="F494:F495"/>
    <mergeCell ref="G494:G495"/>
    <mergeCell ref="H494:H495"/>
    <mergeCell ref="F503:F504"/>
    <mergeCell ref="G503:G504"/>
    <mergeCell ref="J503:J504"/>
    <mergeCell ref="I509:I510"/>
    <mergeCell ref="J509:J510"/>
    <mergeCell ref="B509:B510"/>
    <mergeCell ref="C509:C510"/>
    <mergeCell ref="D509:D510"/>
    <mergeCell ref="E509:E510"/>
    <mergeCell ref="F509:F510"/>
    <mergeCell ref="G509:G510"/>
    <mergeCell ref="H509:H510"/>
    <mergeCell ref="I511:I512"/>
    <mergeCell ref="J511:J512"/>
    <mergeCell ref="B511:B512"/>
    <mergeCell ref="C511:C512"/>
    <mergeCell ref="D511:D512"/>
    <mergeCell ref="E511:E512"/>
    <mergeCell ref="F511:F512"/>
    <mergeCell ref="G511:G512"/>
    <mergeCell ref="H511:H512"/>
    <mergeCell ref="I513:I514"/>
    <mergeCell ref="J513:J514"/>
    <mergeCell ref="B513:B514"/>
    <mergeCell ref="C513:C514"/>
    <mergeCell ref="D513:D514"/>
    <mergeCell ref="E513:E514"/>
    <mergeCell ref="F513:F514"/>
    <mergeCell ref="G513:G514"/>
    <mergeCell ref="H513:H514"/>
    <mergeCell ref="I524:I525"/>
    <mergeCell ref="J524:J525"/>
    <mergeCell ref="B524:B525"/>
    <mergeCell ref="C524:C525"/>
    <mergeCell ref="D524:D525"/>
    <mergeCell ref="E524:E525"/>
    <mergeCell ref="F524:F525"/>
    <mergeCell ref="G524:G525"/>
    <mergeCell ref="H524:H525"/>
    <mergeCell ref="B537:B538"/>
    <mergeCell ref="B539:B540"/>
    <mergeCell ref="B541:B542"/>
    <mergeCell ref="D541:D542"/>
    <mergeCell ref="E541:E542"/>
    <mergeCell ref="F541:F542"/>
    <mergeCell ref="G541:G542"/>
    <mergeCell ref="F546:F547"/>
    <mergeCell ref="G546:G547"/>
    <mergeCell ref="F548:F549"/>
    <mergeCell ref="G548:G549"/>
    <mergeCell ref="F550:F551"/>
    <mergeCell ref="G550:G551"/>
    <mergeCell ref="H546:H547"/>
    <mergeCell ref="I546:I547"/>
    <mergeCell ref="H548:H549"/>
    <mergeCell ref="I548:I549"/>
    <mergeCell ref="J548:J549"/>
    <mergeCell ref="H550:H551"/>
    <mergeCell ref="I550:I551"/>
    <mergeCell ref="J550:J551"/>
    <mergeCell ref="H541:H542"/>
    <mergeCell ref="I541:I542"/>
    <mergeCell ref="J541:J542"/>
    <mergeCell ref="A543:I543"/>
    <mergeCell ref="A544:I544"/>
    <mergeCell ref="A545:I545"/>
    <mergeCell ref="B546:B547"/>
    <mergeCell ref="J546:J547"/>
    <mergeCell ref="D552:D553"/>
    <mergeCell ref="E552:E553"/>
    <mergeCell ref="F552:F553"/>
    <mergeCell ref="G552:G553"/>
    <mergeCell ref="H552:H553"/>
    <mergeCell ref="I552:I553"/>
    <mergeCell ref="J552:J553"/>
    <mergeCell ref="D546:D547"/>
    <mergeCell ref="E546:E547"/>
    <mergeCell ref="B548:B549"/>
    <mergeCell ref="D548:D549"/>
    <mergeCell ref="E548:E549"/>
    <mergeCell ref="D550:D551"/>
    <mergeCell ref="E550:E551"/>
    <mergeCell ref="B550:B551"/>
    <mergeCell ref="B552:B553"/>
    <mergeCell ref="B554:B555"/>
    <mergeCell ref="D554:D555"/>
    <mergeCell ref="E554:E555"/>
    <mergeCell ref="F554:F555"/>
    <mergeCell ref="G554:G555"/>
    <mergeCell ref="F639:F640"/>
    <mergeCell ref="F641:F642"/>
    <mergeCell ref="B639:B640"/>
    <mergeCell ref="D639:D640"/>
    <mergeCell ref="E639:E640"/>
    <mergeCell ref="H639:H640"/>
    <mergeCell ref="I639:I640"/>
    <mergeCell ref="D641:D642"/>
    <mergeCell ref="K641:K642"/>
    <mergeCell ref="B641:B642"/>
    <mergeCell ref="B643:B644"/>
    <mergeCell ref="F643:F644"/>
    <mergeCell ref="K643:K644"/>
    <mergeCell ref="D645:D646"/>
    <mergeCell ref="F645:F646"/>
    <mergeCell ref="K645:K646"/>
    <mergeCell ref="B645:B646"/>
    <mergeCell ref="A647:A648"/>
    <mergeCell ref="B647:B648"/>
    <mergeCell ref="E647:E648"/>
    <mergeCell ref="F647:F648"/>
    <mergeCell ref="H647:H648"/>
    <mergeCell ref="I647:I648"/>
    <mergeCell ref="F656:F657"/>
    <mergeCell ref="H656:H657"/>
    <mergeCell ref="H658:H659"/>
    <mergeCell ref="I658:I659"/>
    <mergeCell ref="J658:J659"/>
    <mergeCell ref="A649:I649"/>
    <mergeCell ref="A650:I650"/>
    <mergeCell ref="A651:I651"/>
    <mergeCell ref="A652:I652"/>
    <mergeCell ref="A653:I653"/>
    <mergeCell ref="A654:H655"/>
    <mergeCell ref="I656:I657"/>
    <mergeCell ref="E660:E661"/>
    <mergeCell ref="F660:F661"/>
    <mergeCell ref="H660:H661"/>
    <mergeCell ref="I660:I661"/>
    <mergeCell ref="J660:J661"/>
    <mergeCell ref="D660:D661"/>
    <mergeCell ref="D662:D663"/>
    <mergeCell ref="E662:E663"/>
    <mergeCell ref="F662:F663"/>
    <mergeCell ref="H662:H663"/>
    <mergeCell ref="I662:I663"/>
    <mergeCell ref="J662:J663"/>
    <mergeCell ref="B656:B657"/>
    <mergeCell ref="B658:B659"/>
    <mergeCell ref="D658:D659"/>
    <mergeCell ref="E658:E659"/>
    <mergeCell ref="F658:F659"/>
    <mergeCell ref="B660:B661"/>
    <mergeCell ref="B662:B663"/>
    <mergeCell ref="A666:I666"/>
    <mergeCell ref="A667:I667"/>
    <mergeCell ref="A668:I668"/>
    <mergeCell ref="A669:I669"/>
    <mergeCell ref="A671:I671"/>
    <mergeCell ref="A672:I672"/>
    <mergeCell ref="B664:B665"/>
    <mergeCell ref="D664:D665"/>
    <mergeCell ref="E664:E665"/>
    <mergeCell ref="F664:F665"/>
    <mergeCell ref="H664:H665"/>
    <mergeCell ref="I664:I665"/>
    <mergeCell ref="J664:J665"/>
    <mergeCell ref="H629:H630"/>
    <mergeCell ref="I629:I630"/>
    <mergeCell ref="J629:J630"/>
    <mergeCell ref="K629:K630"/>
    <mergeCell ref="K631:K632"/>
    <mergeCell ref="A625:I625"/>
    <mergeCell ref="A627:H628"/>
    <mergeCell ref="B629:B630"/>
    <mergeCell ref="E629:E630"/>
    <mergeCell ref="F629:F630"/>
    <mergeCell ref="G629:G630"/>
    <mergeCell ref="B631:B632"/>
    <mergeCell ref="F631:F632"/>
    <mergeCell ref="E635:E636"/>
    <mergeCell ref="F635:F636"/>
    <mergeCell ref="G635:G636"/>
    <mergeCell ref="H635:H636"/>
    <mergeCell ref="I635:I636"/>
    <mergeCell ref="J635:J636"/>
    <mergeCell ref="D635:D636"/>
    <mergeCell ref="D637:D638"/>
    <mergeCell ref="D643:D644"/>
    <mergeCell ref="D647:D648"/>
    <mergeCell ref="E637:E638"/>
    <mergeCell ref="F637:F638"/>
    <mergeCell ref="H637:H638"/>
    <mergeCell ref="I637:I638"/>
    <mergeCell ref="D629:D630"/>
    <mergeCell ref="D631:D632"/>
    <mergeCell ref="B633:B634"/>
    <mergeCell ref="D633:D634"/>
    <mergeCell ref="F633:F634"/>
    <mergeCell ref="B635:B636"/>
    <mergeCell ref="B637:B638"/>
    <mergeCell ref="D656:D657"/>
    <mergeCell ref="E656:E657"/>
    <mergeCell ref="J656:J657"/>
    <mergeCell ref="F559:F560"/>
    <mergeCell ref="G559:G560"/>
    <mergeCell ref="F561:F562"/>
    <mergeCell ref="G561:G562"/>
    <mergeCell ref="F563:F564"/>
    <mergeCell ref="G563:G564"/>
    <mergeCell ref="H559:H560"/>
    <mergeCell ref="I559:I560"/>
    <mergeCell ref="H561:H562"/>
    <mergeCell ref="I561:I562"/>
    <mergeCell ref="J561:J562"/>
    <mergeCell ref="H563:H564"/>
    <mergeCell ref="I563:I564"/>
    <mergeCell ref="J563:J564"/>
    <mergeCell ref="H554:H555"/>
    <mergeCell ref="I554:I555"/>
    <mergeCell ref="J554:J555"/>
    <mergeCell ref="A556:I556"/>
    <mergeCell ref="A557:I557"/>
    <mergeCell ref="A558:I558"/>
    <mergeCell ref="B559:B560"/>
    <mergeCell ref="J559:J560"/>
    <mergeCell ref="D565:D566"/>
    <mergeCell ref="E565:E566"/>
    <mergeCell ref="F565:F566"/>
    <mergeCell ref="G565:G566"/>
    <mergeCell ref="H565:H566"/>
    <mergeCell ref="I565:I566"/>
    <mergeCell ref="J565:J566"/>
    <mergeCell ref="K565:K566"/>
    <mergeCell ref="D559:D560"/>
    <mergeCell ref="E559:E560"/>
    <mergeCell ref="B561:B562"/>
    <mergeCell ref="D561:D562"/>
    <mergeCell ref="E561:E562"/>
    <mergeCell ref="D563:D564"/>
    <mergeCell ref="E563:E564"/>
    <mergeCell ref="H567:H568"/>
    <mergeCell ref="I567:I568"/>
    <mergeCell ref="J567:J568"/>
    <mergeCell ref="H569:H570"/>
    <mergeCell ref="I569:I570"/>
    <mergeCell ref="J569:J570"/>
    <mergeCell ref="D567:D568"/>
    <mergeCell ref="D569:D570"/>
    <mergeCell ref="E569:E570"/>
    <mergeCell ref="F569:F570"/>
    <mergeCell ref="B563:B564"/>
    <mergeCell ref="B565:B566"/>
    <mergeCell ref="B567:B568"/>
    <mergeCell ref="E567:E568"/>
    <mergeCell ref="F567:F568"/>
    <mergeCell ref="G567:G568"/>
    <mergeCell ref="G569:G570"/>
    <mergeCell ref="I571:I572"/>
    <mergeCell ref="J571:J572"/>
    <mergeCell ref="D571:D572"/>
    <mergeCell ref="D573:D574"/>
    <mergeCell ref="E573:E574"/>
    <mergeCell ref="F573:F574"/>
    <mergeCell ref="G573:G574"/>
    <mergeCell ref="H573:H574"/>
    <mergeCell ref="I573:I574"/>
    <mergeCell ref="J573:J574"/>
    <mergeCell ref="B569:B570"/>
    <mergeCell ref="B571:B572"/>
    <mergeCell ref="E571:E572"/>
    <mergeCell ref="F571:F572"/>
    <mergeCell ref="G571:G572"/>
    <mergeCell ref="H571:H572"/>
    <mergeCell ref="B573:B574"/>
    <mergeCell ref="J575:J576"/>
    <mergeCell ref="K575:K576"/>
    <mergeCell ref="E577:E578"/>
    <mergeCell ref="F577:F578"/>
    <mergeCell ref="G577:G578"/>
    <mergeCell ref="H577:H578"/>
    <mergeCell ref="G579:G580"/>
    <mergeCell ref="G581:G582"/>
    <mergeCell ref="G583:G584"/>
    <mergeCell ref="H583:H584"/>
    <mergeCell ref="I583:I584"/>
    <mergeCell ref="J583:J584"/>
    <mergeCell ref="I577:I578"/>
    <mergeCell ref="J577:J578"/>
    <mergeCell ref="K577:K578"/>
    <mergeCell ref="B575:B576"/>
    <mergeCell ref="E575:E576"/>
    <mergeCell ref="F575:F576"/>
    <mergeCell ref="G575:G576"/>
    <mergeCell ref="H575:H576"/>
    <mergeCell ref="I575:I576"/>
    <mergeCell ref="B577:B578"/>
    <mergeCell ref="D575:D576"/>
    <mergeCell ref="D577:D578"/>
    <mergeCell ref="B579:B580"/>
    <mergeCell ref="B581:B582"/>
    <mergeCell ref="D583:D584"/>
    <mergeCell ref="E583:E584"/>
    <mergeCell ref="F583:F584"/>
    <mergeCell ref="I585:I586"/>
    <mergeCell ref="J585:J586"/>
    <mergeCell ref="K585:K586"/>
    <mergeCell ref="F595:F596"/>
    <mergeCell ref="G595:G596"/>
    <mergeCell ref="H595:H596"/>
    <mergeCell ref="I595:I596"/>
    <mergeCell ref="E593:E594"/>
    <mergeCell ref="F593:F594"/>
    <mergeCell ref="G593:G594"/>
    <mergeCell ref="H593:H594"/>
    <mergeCell ref="I593:I594"/>
    <mergeCell ref="J593:J594"/>
    <mergeCell ref="E595:E596"/>
    <mergeCell ref="J595:J596"/>
    <mergeCell ref="D599:D600"/>
    <mergeCell ref="E599:E600"/>
    <mergeCell ref="D585:D586"/>
    <mergeCell ref="D587:D588"/>
    <mergeCell ref="D591:D592"/>
    <mergeCell ref="D593:D594"/>
    <mergeCell ref="D595:D596"/>
    <mergeCell ref="D597:D598"/>
    <mergeCell ref="E597:E598"/>
    <mergeCell ref="G587:G588"/>
    <mergeCell ref="H587:H588"/>
    <mergeCell ref="I587:I588"/>
    <mergeCell ref="J587:J588"/>
    <mergeCell ref="B583:B584"/>
    <mergeCell ref="B585:B586"/>
    <mergeCell ref="E585:E586"/>
    <mergeCell ref="F585:F586"/>
    <mergeCell ref="G585:G586"/>
    <mergeCell ref="H585:H586"/>
    <mergeCell ref="B587:B588"/>
    <mergeCell ref="B589:B590"/>
    <mergeCell ref="B591:B592"/>
    <mergeCell ref="B593:B594"/>
    <mergeCell ref="B595:B596"/>
    <mergeCell ref="B597:B598"/>
    <mergeCell ref="B599:B600"/>
    <mergeCell ref="B607:B608"/>
    <mergeCell ref="D589:D590"/>
    <mergeCell ref="E589:E590"/>
    <mergeCell ref="F589:F590"/>
    <mergeCell ref="G589:G590"/>
    <mergeCell ref="H589:H590"/>
    <mergeCell ref="I589:I590"/>
    <mergeCell ref="J589:J590"/>
    <mergeCell ref="J591:J592"/>
    <mergeCell ref="K591:K592"/>
    <mergeCell ref="E587:E588"/>
    <mergeCell ref="F587:F588"/>
    <mergeCell ref="E591:E592"/>
    <mergeCell ref="F591:F592"/>
    <mergeCell ref="G591:G592"/>
    <mergeCell ref="H591:H592"/>
    <mergeCell ref="I591:I592"/>
    <mergeCell ref="F597:F598"/>
    <mergeCell ref="G597:G598"/>
    <mergeCell ref="H597:H598"/>
    <mergeCell ref="I597:I598"/>
    <mergeCell ref="J597:J598"/>
    <mergeCell ref="F599:F600"/>
    <mergeCell ref="G599:G600"/>
    <mergeCell ref="J599:J600"/>
    <mergeCell ref="H599:H600"/>
    <mergeCell ref="H607:H608"/>
    <mergeCell ref="I607:I608"/>
    <mergeCell ref="I599:I600"/>
    <mergeCell ref="A601:I601"/>
    <mergeCell ref="A602:I602"/>
    <mergeCell ref="A603:I603"/>
    <mergeCell ref="A604:I604"/>
    <mergeCell ref="A605:I605"/>
    <mergeCell ref="A606:I606"/>
    <mergeCell ref="H613:H614"/>
    <mergeCell ref="I613:I614"/>
    <mergeCell ref="H611:H612"/>
    <mergeCell ref="H615:H616"/>
    <mergeCell ref="H617:H618"/>
    <mergeCell ref="I617:I618"/>
    <mergeCell ref="H619:H620"/>
    <mergeCell ref="I619:I620"/>
    <mergeCell ref="J619:J620"/>
    <mergeCell ref="B609:B610"/>
    <mergeCell ref="H609:H610"/>
    <mergeCell ref="I609:I610"/>
    <mergeCell ref="B611:B612"/>
    <mergeCell ref="I611:I612"/>
    <mergeCell ref="B613:B614"/>
    <mergeCell ref="I615:I616"/>
    <mergeCell ref="B615:B616"/>
    <mergeCell ref="B617:B618"/>
    <mergeCell ref="B619:B620"/>
    <mergeCell ref="D619:D620"/>
    <mergeCell ref="E619:E620"/>
    <mergeCell ref="F619:F620"/>
    <mergeCell ref="B621:B622"/>
    <mergeCell ref="F621:F622"/>
    <mergeCell ref="D621:D622"/>
    <mergeCell ref="E621:E622"/>
    <mergeCell ref="H621:H622"/>
    <mergeCell ref="I621:I622"/>
    <mergeCell ref="J621:J622"/>
    <mergeCell ref="A623:I623"/>
    <mergeCell ref="A624:I624"/>
  </mergeCells>
  <hyperlinks>
    <hyperlink display="ЗЛУЧНИКИ" location="FS!A8" ref="L1"/>
    <hyperlink display="ТРИМАЧІ" location="FS!A67" ref="L2"/>
    <hyperlink display="ІНШІ КОМПЛЕКТУЮЧІ" location="FS!A214" ref="L3"/>
    <hyperlink display="УЗЕМЛЕННЯ" location="FS!A294" ref="L4"/>
    <hyperlink display="БЛИСКАВКОПРИЙМАЧІ" location="FS!A350" ref="L5"/>
    <hyperlink display="ПРОВІДНИКИ" location="FS!A627" ref="L6"/>
    <hyperlink display="GROMOSTAR" location="null!B654" ref="L7"/>
    <hyperlink r:id="rId1" ref="A671"/>
  </hyperlinks>
  <printOptions horizontalCentered="1"/>
  <pageMargins bottom="0.3937007874015748" footer="0.0" header="0.0" left="0.3937007874015748" right="0.3937007874015748" top="0.3937007874015748"/>
  <pageSetup fitToHeight="0" paperSize="9" orientation="portrait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workbookViewId="0"/>
  </sheetViews>
  <sheetFormatPr customHeight="1" defaultColWidth="14.43" defaultRowHeight="15.0"/>
  <cols>
    <col customWidth="1" min="1" max="1" width="12.29"/>
    <col customWidth="1" min="2" max="2" width="10.43"/>
    <col customWidth="1" min="3" max="6" width="8.71"/>
  </cols>
  <sheetData>
    <row r="1" ht="15.75" customHeight="1">
      <c r="A1" s="88" t="s">
        <v>889</v>
      </c>
      <c r="B1" s="88" t="s">
        <v>890</v>
      </c>
    </row>
    <row r="2" ht="15.75" customHeight="1">
      <c r="A2" s="88">
        <f>23000/230.1121</f>
        <v>99.95128461</v>
      </c>
      <c r="B2" s="88">
        <f>44150/441.7114</f>
        <v>99.9521407</v>
      </c>
    </row>
    <row r="3" ht="15.75" customHeight="1">
      <c r="A3" s="88">
        <f>7500/75.0441</f>
        <v>99.94123455</v>
      </c>
      <c r="B3" s="88">
        <f>2000/20.0184</f>
        <v>99.90808456</v>
      </c>
    </row>
    <row r="4" ht="15.75" customHeight="1">
      <c r="A4" s="88">
        <f>7500/75.0276</f>
        <v>99.96321354</v>
      </c>
      <c r="B4" s="88">
        <f>3500/35.0074</f>
        <v>99.97886161</v>
      </c>
    </row>
    <row r="5" ht="15.75" customHeight="1">
      <c r="A5" s="88">
        <f>4700/47.0184</f>
        <v>99.96086638</v>
      </c>
      <c r="B5" s="88">
        <f>2500/25.0147</f>
        <v>99.94123455</v>
      </c>
    </row>
    <row r="6" ht="15.75" customHeight="1">
      <c r="A6" s="88">
        <f>2150/21.5074</f>
        <v>99.96559324</v>
      </c>
      <c r="B6" s="88">
        <f>6000/60.0386</f>
        <v>99.93570803</v>
      </c>
    </row>
    <row r="7" ht="15.75" customHeight="1">
      <c r="A7" s="88">
        <f>1150/11.5147</f>
        <v>99.8723371</v>
      </c>
      <c r="B7" s="88">
        <f>6000/60.0221</f>
        <v>99.96318023</v>
      </c>
    </row>
    <row r="8" ht="15.75" customHeight="1">
      <c r="A8" s="88">
        <f>250/2.4982</f>
        <v>100.0720519</v>
      </c>
      <c r="B8" s="88">
        <f>7000/70.0312</f>
        <v>99.95544843</v>
      </c>
    </row>
    <row r="9" ht="15.75" customHeight="1">
      <c r="A9" s="88">
        <f>4450/44.5202</f>
        <v>99.95462734</v>
      </c>
      <c r="B9" s="88">
        <f>5600/56.0184</f>
        <v>99.96715365</v>
      </c>
    </row>
    <row r="10" ht="15.75" customHeight="1">
      <c r="A10" s="88">
        <f>7770/77.7408</f>
        <v>99.94751791</v>
      </c>
      <c r="B10" s="88">
        <f>5550/55.5386</f>
        <v>99.93049879</v>
      </c>
    </row>
    <row r="11" ht="15.75" customHeight="1">
      <c r="A11" s="88">
        <f>7230/72.3309</f>
        <v>99.95727967</v>
      </c>
      <c r="B11" s="88">
        <f>6000/60.0221</f>
        <v>99.96318023</v>
      </c>
    </row>
    <row r="12" ht="15.75" customHeight="1">
      <c r="A12" s="88">
        <f>380/3.7886</f>
        <v>100.3009027</v>
      </c>
      <c r="B12" s="88">
        <f>4550/45.5129</f>
        <v>99.97165639</v>
      </c>
    </row>
    <row r="13" ht="15.75" customHeight="1">
      <c r="A13" s="88">
        <f>7120/71.239</f>
        <v>99.94525471</v>
      </c>
      <c r="B13" s="88">
        <f>1450/14.5092</f>
        <v>99.93659196</v>
      </c>
    </row>
    <row r="14" ht="15.75" customHeight="1">
      <c r="B14" s="88">
        <f>5550/55.5386</f>
        <v>99.93049879</v>
      </c>
    </row>
    <row r="15" ht="15.75" customHeight="1">
      <c r="B15" s="88">
        <f t="shared" ref="B15:B16" si="1">2800/28.0092</f>
        <v>99.96715365</v>
      </c>
    </row>
    <row r="16" ht="15.75" customHeight="1">
      <c r="B16" s="88">
        <f t="shared" si="1"/>
        <v>99.96715365</v>
      </c>
    </row>
    <row r="17" ht="15.75" customHeight="1">
      <c r="B17" s="88">
        <f>17150/171.579</f>
        <v>99.95395707</v>
      </c>
    </row>
    <row r="18" ht="15.75" customHeight="1">
      <c r="B18" s="88">
        <f>700/7.0147</f>
        <v>99.79044008</v>
      </c>
    </row>
    <row r="19" ht="15.75" customHeight="1">
      <c r="B19" s="88">
        <f>750/7.4945</f>
        <v>100.0733872</v>
      </c>
    </row>
    <row r="20" ht="15.75" customHeight="1">
      <c r="B20" s="88">
        <f>5725/57.2757</f>
        <v>99.95512931</v>
      </c>
    </row>
    <row r="21" ht="15.75" customHeight="1">
      <c r="B21" s="88">
        <f>6875/68.7739</f>
        <v>99.96524844</v>
      </c>
    </row>
    <row r="22" ht="15.75" customHeight="1">
      <c r="B22" s="88">
        <f>14250/142.5607</f>
        <v>99.95742165</v>
      </c>
    </row>
    <row r="23" ht="15.75" customHeight="1">
      <c r="B23" s="88">
        <f>250/2.5147</f>
        <v>99.41543723</v>
      </c>
    </row>
    <row r="24" ht="15.75" customHeight="1">
      <c r="A24" s="88">
        <f>AVERAGE(A2:A13)</f>
        <v>99.98601364</v>
      </c>
      <c r="B24" s="88">
        <f>AVERAGE(B2:B23)</f>
        <v>99.92634392</v>
      </c>
      <c r="C24" s="88">
        <f>AVERAGE(A24:B24)</f>
        <v>99.95617878</v>
      </c>
    </row>
    <row r="25" ht="15.75" customHeight="1">
      <c r="C25" s="88">
        <v>99.95617877550873</v>
      </c>
    </row>
    <row r="26" ht="15.75" customHeight="1"/>
    <row r="27" ht="15.75" customHeight="1"/>
    <row r="28" ht="15.75" customHeight="1"/>
    <row r="29" ht="15.75" customHeight="1"/>
    <row r="30" ht="15.75" customHeight="1"/>
    <row r="31" ht="15.75" customHeight="1"/>
    <row r="32" ht="15.75" customHeight="1"/>
    <row r="33" ht="15.75" customHeight="1"/>
    <row r="34" ht="15.75" customHeight="1"/>
    <row r="35" ht="15.75" customHeight="1"/>
    <row r="36" ht="15.75" customHeight="1"/>
    <row r="37" ht="15.75" customHeight="1"/>
    <row r="38" ht="15.75" customHeight="1"/>
    <row r="39" ht="15.75" customHeight="1"/>
    <row r="40" ht="15.75" customHeight="1"/>
    <row r="41" ht="15.75" customHeight="1"/>
    <row r="42" ht="15.75" customHeight="1"/>
    <row r="43" ht="15.75" customHeight="1"/>
    <row r="44" ht="15.75" customHeight="1"/>
    <row r="45" ht="15.75" customHeight="1"/>
    <row r="46" ht="15.75" customHeight="1"/>
    <row r="47" ht="15.75" customHeight="1"/>
    <row r="48" ht="15.75" customHeight="1"/>
    <row r="49" ht="15.75" customHeight="1"/>
    <row r="50" ht="15.75" customHeight="1"/>
    <row r="51" ht="15.75" customHeight="1"/>
    <row r="52" ht="15.75" customHeight="1"/>
    <row r="53" ht="15.75" customHeight="1"/>
    <row r="54" ht="15.75" customHeight="1"/>
    <row r="55" ht="15.75" customHeight="1"/>
    <row r="56" ht="15.75" customHeight="1"/>
    <row r="57" ht="15.75" customHeight="1"/>
    <row r="58" ht="15.75" customHeight="1"/>
    <row r="59" ht="15.75" customHeight="1"/>
    <row r="60" ht="15.75" customHeight="1"/>
    <row r="61" ht="15.75" customHeight="1"/>
    <row r="62" ht="15.75" customHeight="1"/>
    <row r="63" ht="15.75" customHeight="1"/>
    <row r="64" ht="15.75" customHeight="1"/>
    <row r="65" ht="15.75" customHeight="1"/>
    <row r="66" ht="15.75" customHeight="1"/>
    <row r="67" ht="15.75" customHeight="1"/>
    <row r="68" ht="15.75" customHeight="1"/>
    <row r="69" ht="15.75" customHeight="1"/>
    <row r="70" ht="15.75" customHeight="1"/>
    <row r="71" ht="15.75" customHeight="1"/>
    <row r="72" ht="15.75" customHeight="1"/>
    <row r="73" ht="15.75" customHeight="1"/>
    <row r="74" ht="15.75" customHeight="1"/>
    <row r="75" ht="15.75" customHeight="1"/>
    <row r="76" ht="15.75" customHeight="1"/>
    <row r="77" ht="15.75" customHeight="1"/>
    <row r="78" ht="15.75" customHeight="1"/>
    <row r="79" ht="15.75" customHeight="1"/>
    <row r="80" ht="15.75" customHeight="1"/>
    <row r="81" ht="15.75" customHeight="1"/>
    <row r="82" ht="15.75" customHeight="1"/>
    <row r="83" ht="15.75" customHeight="1"/>
    <row r="84" ht="15.75" customHeight="1"/>
    <row r="85" ht="15.75" customHeight="1"/>
    <row r="86" ht="15.75" customHeight="1"/>
    <row r="87" ht="15.75" customHeight="1"/>
    <row r="88" ht="15.75" customHeight="1"/>
    <row r="89" ht="15.75" customHeight="1"/>
    <row r="90" ht="15.75" customHeight="1"/>
    <row r="91" ht="15.75" customHeight="1"/>
    <row r="92" ht="15.75" customHeight="1"/>
    <row r="93" ht="15.75" customHeight="1"/>
    <row r="94" ht="15.75" customHeight="1"/>
    <row r="95" ht="15.75" customHeight="1"/>
    <row r="96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printOptions/>
  <pageMargins bottom="0.75" footer="0.0" header="0.0" left="0.7" right="0.7" top="0.75"/>
  <pageSetup orientation="landscape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990099"/>
    <pageSetUpPr/>
  </sheetPr>
  <sheetViews>
    <sheetView workbookViewId="0">
      <pane ySplit="3.0" topLeftCell="A4" activePane="bottomLeft" state="frozen"/>
      <selection activeCell="B5" sqref="B5" pane="bottomLeft"/>
    </sheetView>
  </sheetViews>
  <sheetFormatPr customHeight="1" defaultColWidth="14.43" defaultRowHeight="15.0"/>
  <cols>
    <col customWidth="1" min="1" max="1" width="15.71"/>
    <col customWidth="1" min="2" max="2" width="15.86"/>
    <col customWidth="1" min="3" max="3" width="34.0"/>
    <col customWidth="1" min="4" max="4" width="18.14"/>
    <col customWidth="1" min="5" max="6" width="18.43"/>
    <col customWidth="1" min="7" max="26" width="8.71"/>
  </cols>
  <sheetData>
    <row r="1" ht="21.75" customHeight="1">
      <c r="A1" s="587" t="s">
        <v>891</v>
      </c>
      <c r="B1" s="33"/>
      <c r="C1" s="33"/>
      <c r="D1" s="33"/>
      <c r="E1" s="33"/>
      <c r="F1" s="33"/>
      <c r="G1" s="23"/>
      <c r="H1" s="23"/>
      <c r="I1" s="23"/>
      <c r="J1" s="23"/>
      <c r="K1" s="23"/>
      <c r="L1" s="23"/>
      <c r="M1" s="23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</row>
    <row r="2" ht="31.5" customHeight="1">
      <c r="A2" s="588" t="s">
        <v>892</v>
      </c>
      <c r="B2" s="9"/>
      <c r="C2" s="9"/>
      <c r="D2" s="34">
        <v>43.5635</v>
      </c>
      <c r="E2" s="11"/>
      <c r="F2" s="589">
        <v>0.0</v>
      </c>
    </row>
    <row r="3" ht="53.25" customHeight="1">
      <c r="A3" s="590" t="s">
        <v>893</v>
      </c>
      <c r="B3" s="590" t="s">
        <v>894</v>
      </c>
      <c r="C3" s="590" t="s">
        <v>895</v>
      </c>
      <c r="D3" s="590" t="s">
        <v>896</v>
      </c>
      <c r="E3" s="590" t="s">
        <v>897</v>
      </c>
      <c r="F3" s="590" t="s">
        <v>898</v>
      </c>
    </row>
    <row r="4" ht="15.75" customHeight="1">
      <c r="A4" s="591" t="s">
        <v>899</v>
      </c>
      <c r="B4" s="56"/>
      <c r="C4" s="56"/>
      <c r="D4" s="56"/>
      <c r="E4" s="56"/>
      <c r="F4" s="56"/>
    </row>
    <row r="5" ht="52.5" customHeight="1">
      <c r="A5" s="592"/>
      <c r="B5" s="593" t="s">
        <v>900</v>
      </c>
      <c r="C5" s="594" t="s">
        <v>901</v>
      </c>
      <c r="D5" s="595">
        <v>48.37</v>
      </c>
      <c r="E5" s="595">
        <f>D5*D2</f>
        <v>2107.166495</v>
      </c>
      <c r="F5" s="596">
        <f>E5*(1-F2)</f>
        <v>2107.166495</v>
      </c>
      <c r="G5" s="597"/>
      <c r="H5" s="598"/>
    </row>
    <row r="6" ht="51.0" customHeight="1">
      <c r="A6" s="599"/>
      <c r="B6" s="600" t="s">
        <v>902</v>
      </c>
      <c r="C6" s="601" t="s">
        <v>903</v>
      </c>
      <c r="D6" s="602">
        <v>99.69</v>
      </c>
      <c r="E6" s="602">
        <f>D6*D2</f>
        <v>4342.845315</v>
      </c>
      <c r="F6" s="603">
        <f>E6*(1-F2)</f>
        <v>4342.845315</v>
      </c>
      <c r="G6" s="597"/>
    </row>
    <row r="7" ht="52.5" customHeight="1">
      <c r="A7" s="599"/>
      <c r="B7" s="604" t="s">
        <v>904</v>
      </c>
      <c r="C7" s="605" t="s">
        <v>905</v>
      </c>
      <c r="D7" s="606">
        <v>109.79</v>
      </c>
      <c r="E7" s="606">
        <f>D7*D2</f>
        <v>4782.836665</v>
      </c>
      <c r="F7" s="607">
        <f>E7*(1-F2)</f>
        <v>4782.836665</v>
      </c>
      <c r="G7" s="597"/>
    </row>
    <row r="8" ht="51.0" customHeight="1">
      <c r="A8" s="608"/>
      <c r="B8" s="609" t="s">
        <v>906</v>
      </c>
      <c r="C8" s="610" t="s">
        <v>907</v>
      </c>
      <c r="D8" s="611">
        <v>138.74</v>
      </c>
      <c r="E8" s="611">
        <f>D8*D2</f>
        <v>6043.99999</v>
      </c>
      <c r="F8" s="612">
        <f>E8*(1-F2)</f>
        <v>6043.99999</v>
      </c>
      <c r="G8" s="597"/>
    </row>
    <row r="9" ht="52.5" customHeight="1">
      <c r="A9" s="613"/>
      <c r="B9" s="604" t="s">
        <v>908</v>
      </c>
      <c r="C9" s="605" t="s">
        <v>909</v>
      </c>
      <c r="D9" s="606">
        <v>186.53</v>
      </c>
      <c r="E9" s="606">
        <f>D9*D2</f>
        <v>8125.899655</v>
      </c>
      <c r="F9" s="607">
        <f>E9*(1-F2)</f>
        <v>8125.899655</v>
      </c>
      <c r="G9" s="597"/>
    </row>
    <row r="10" ht="51.0" customHeight="1">
      <c r="A10" s="614"/>
      <c r="B10" s="615" t="s">
        <v>910</v>
      </c>
      <c r="C10" s="616" t="s">
        <v>911</v>
      </c>
      <c r="D10" s="617">
        <v>203.7</v>
      </c>
      <c r="E10" s="617">
        <f>D10*D2</f>
        <v>8873.88495</v>
      </c>
      <c r="F10" s="618">
        <f>E10*(1-F2)</f>
        <v>8873.88495</v>
      </c>
      <c r="G10" s="597"/>
    </row>
    <row r="11" ht="15.75" customHeight="1">
      <c r="A11" s="591" t="s">
        <v>912</v>
      </c>
      <c r="B11" s="56"/>
      <c r="C11" s="56"/>
      <c r="D11" s="56"/>
      <c r="E11" s="56"/>
      <c r="F11" s="56"/>
    </row>
    <row r="12" ht="52.5" customHeight="1">
      <c r="A12" s="619"/>
      <c r="B12" s="620" t="s">
        <v>913</v>
      </c>
      <c r="C12" s="621" t="s">
        <v>914</v>
      </c>
      <c r="D12" s="606">
        <v>137.91</v>
      </c>
      <c r="E12" s="606">
        <f>D12*D2</f>
        <v>6007.842285</v>
      </c>
      <c r="F12" s="622">
        <f>E12*(1-F2)</f>
        <v>6007.842285</v>
      </c>
      <c r="G12" s="597"/>
    </row>
    <row r="13" ht="52.5" customHeight="1">
      <c r="A13" s="619"/>
      <c r="B13" s="623" t="s">
        <v>915</v>
      </c>
      <c r="C13" s="624" t="s">
        <v>916</v>
      </c>
      <c r="D13" s="625">
        <v>237.58</v>
      </c>
      <c r="E13" s="625">
        <f>D13*D2</f>
        <v>10349.81633</v>
      </c>
      <c r="F13" s="626">
        <f>E13*(1-F2)</f>
        <v>10349.81633</v>
      </c>
      <c r="G13" s="597"/>
    </row>
    <row r="14" ht="52.5" customHeight="1">
      <c r="A14" s="619"/>
      <c r="B14" s="620" t="s">
        <v>917</v>
      </c>
      <c r="C14" s="627" t="s">
        <v>918</v>
      </c>
      <c r="D14" s="628">
        <v>239.44</v>
      </c>
      <c r="E14" s="628">
        <f>D14*D2</f>
        <v>10430.84444</v>
      </c>
      <c r="F14" s="622">
        <f>E14*(1-F2)</f>
        <v>10430.84444</v>
      </c>
      <c r="G14" s="597"/>
    </row>
    <row r="15" ht="52.5" customHeight="1">
      <c r="A15" s="619"/>
      <c r="B15" s="623" t="s">
        <v>919</v>
      </c>
      <c r="C15" s="624" t="s">
        <v>920</v>
      </c>
      <c r="D15" s="602">
        <v>369.36</v>
      </c>
      <c r="E15" s="602">
        <f>D15*D2</f>
        <v>16090.61436</v>
      </c>
      <c r="F15" s="626">
        <f>E15*(1-F2)</f>
        <v>16090.61436</v>
      </c>
      <c r="G15" s="597"/>
    </row>
    <row r="16" ht="57.75" customHeight="1">
      <c r="A16" s="619"/>
      <c r="B16" s="620" t="s">
        <v>921</v>
      </c>
      <c r="C16" s="621" t="s">
        <v>922</v>
      </c>
      <c r="D16" s="629">
        <v>466.68</v>
      </c>
      <c r="E16" s="629">
        <f>D16*D2</f>
        <v>20330.21418</v>
      </c>
      <c r="F16" s="622">
        <f>E16*(1-F2)</f>
        <v>20330.21418</v>
      </c>
      <c r="G16" s="597"/>
    </row>
    <row r="17" ht="57.0" customHeight="1">
      <c r="A17" s="619"/>
      <c r="B17" s="623" t="s">
        <v>923</v>
      </c>
      <c r="C17" s="624" t="s">
        <v>924</v>
      </c>
      <c r="D17" s="625">
        <v>550.73</v>
      </c>
      <c r="E17" s="625">
        <f>D17*D2</f>
        <v>23991.72636</v>
      </c>
      <c r="F17" s="626">
        <f>E17*(1-F2)</f>
        <v>23991.72636</v>
      </c>
      <c r="G17" s="597"/>
    </row>
    <row r="18" ht="15.75" customHeight="1">
      <c r="A18" s="630" t="s">
        <v>925</v>
      </c>
      <c r="B18" s="56"/>
      <c r="C18" s="56"/>
      <c r="D18" s="56"/>
      <c r="E18" s="56"/>
      <c r="F18" s="56"/>
    </row>
    <row r="19" ht="63.0" customHeight="1">
      <c r="A19" s="619"/>
      <c r="B19" s="620" t="s">
        <v>926</v>
      </c>
      <c r="C19" s="621" t="s">
        <v>927</v>
      </c>
      <c r="D19" s="606">
        <v>31.74</v>
      </c>
      <c r="E19" s="606">
        <f>D19*D2</f>
        <v>1382.70549</v>
      </c>
      <c r="F19" s="631">
        <f>E19*(1-F2)</f>
        <v>1382.70549</v>
      </c>
      <c r="G19" s="597"/>
    </row>
    <row r="20" ht="63.0" customHeight="1">
      <c r="A20" s="619"/>
      <c r="B20" s="632" t="s">
        <v>928</v>
      </c>
      <c r="C20" s="633" t="s">
        <v>929</v>
      </c>
      <c r="D20" s="634">
        <v>69.79</v>
      </c>
      <c r="E20" s="634">
        <f>D20*D2</f>
        <v>3040.296665</v>
      </c>
      <c r="F20" s="635">
        <f>E20*(1-F2)</f>
        <v>3040.296665</v>
      </c>
      <c r="G20" s="597"/>
    </row>
    <row r="21" ht="63.0" customHeight="1">
      <c r="A21" s="636"/>
      <c r="B21" s="637" t="s">
        <v>930</v>
      </c>
      <c r="C21" s="638" t="s">
        <v>931</v>
      </c>
      <c r="D21" s="639">
        <v>56.18</v>
      </c>
      <c r="E21" s="639">
        <f>D21*D2</f>
        <v>2447.39743</v>
      </c>
      <c r="F21" s="640">
        <f>E21*(1-F2)</f>
        <v>2447.39743</v>
      </c>
      <c r="G21" s="597"/>
      <c r="H21" s="641"/>
    </row>
    <row r="22" ht="63.0" customHeight="1">
      <c r="A22" s="619"/>
      <c r="B22" s="632" t="s">
        <v>932</v>
      </c>
      <c r="C22" s="633" t="s">
        <v>933</v>
      </c>
      <c r="D22" s="634">
        <v>79.66</v>
      </c>
      <c r="E22" s="634">
        <f>D22*D2</f>
        <v>3470.26841</v>
      </c>
      <c r="F22" s="635">
        <f>E22*(1-F2)</f>
        <v>3470.26841</v>
      </c>
      <c r="G22" s="597"/>
    </row>
    <row r="23" ht="63.0" customHeight="1">
      <c r="A23" s="619"/>
      <c r="B23" s="620" t="s">
        <v>934</v>
      </c>
      <c r="C23" s="621" t="s">
        <v>935</v>
      </c>
      <c r="D23" s="606">
        <v>93.97</v>
      </c>
      <c r="E23" s="606">
        <f>D23*D2</f>
        <v>4093.662095</v>
      </c>
      <c r="F23" s="631">
        <f>E23*(1-F2)</f>
        <v>4093.662095</v>
      </c>
      <c r="G23" s="597"/>
    </row>
    <row r="24" ht="63.0" customHeight="1">
      <c r="A24" s="636"/>
      <c r="B24" s="642" t="s">
        <v>936</v>
      </c>
      <c r="C24" s="643" t="s">
        <v>937</v>
      </c>
      <c r="D24" s="644">
        <v>125.36</v>
      </c>
      <c r="E24" s="644">
        <f>D24*D2</f>
        <v>5461.12036</v>
      </c>
      <c r="F24" s="645">
        <f>E24*(1-F2)</f>
        <v>5461.12036</v>
      </c>
      <c r="G24" s="597"/>
    </row>
    <row r="25" ht="15.75" customHeight="1">
      <c r="A25" s="646" t="s">
        <v>938</v>
      </c>
      <c r="B25" s="56"/>
      <c r="C25" s="56"/>
      <c r="D25" s="56"/>
      <c r="E25" s="56"/>
      <c r="F25" s="56"/>
      <c r="G25" s="597"/>
    </row>
    <row r="26" ht="63.0" customHeight="1">
      <c r="A26" s="619"/>
      <c r="B26" s="620" t="s">
        <v>939</v>
      </c>
      <c r="C26" s="621" t="s">
        <v>940</v>
      </c>
      <c r="D26" s="629">
        <v>69.33</v>
      </c>
      <c r="E26" s="629">
        <f>D26*D2</f>
        <v>3020.257455</v>
      </c>
      <c r="F26" s="647">
        <f>E26*(1-F2)</f>
        <v>3020.257455</v>
      </c>
      <c r="G26" s="597"/>
    </row>
    <row r="27" ht="63.0" customHeight="1">
      <c r="A27" s="619"/>
      <c r="B27" s="648" t="s">
        <v>941</v>
      </c>
      <c r="C27" s="649" t="s">
        <v>942</v>
      </c>
      <c r="D27" s="650">
        <v>117.83</v>
      </c>
      <c r="E27" s="650">
        <f>D27*D2</f>
        <v>5133.087205</v>
      </c>
      <c r="F27" s="651">
        <f>E27*(1-F2)</f>
        <v>5133.087205</v>
      </c>
      <c r="G27" s="597"/>
    </row>
    <row r="28" ht="40.5" customHeight="1">
      <c r="A28" s="652"/>
      <c r="B28" s="620" t="s">
        <v>943</v>
      </c>
      <c r="C28" s="621" t="s">
        <v>944</v>
      </c>
      <c r="D28" s="629">
        <v>116.39</v>
      </c>
      <c r="E28" s="629">
        <f>D28*D2</f>
        <v>5070.355765</v>
      </c>
      <c r="F28" s="647">
        <f>E28*(1-F2)</f>
        <v>5070.355765</v>
      </c>
      <c r="G28" s="597"/>
    </row>
    <row r="29" ht="43.5" customHeight="1">
      <c r="A29" s="653"/>
      <c r="B29" s="648" t="s">
        <v>945</v>
      </c>
      <c r="C29" s="649" t="s">
        <v>946</v>
      </c>
      <c r="D29" s="650">
        <v>116.14</v>
      </c>
      <c r="E29" s="650">
        <f>D29*D2</f>
        <v>5059.46489</v>
      </c>
      <c r="F29" s="651">
        <f>E29*(1-F2)</f>
        <v>5059.46489</v>
      </c>
      <c r="G29" s="597"/>
    </row>
    <row r="30" ht="63.0" customHeight="1">
      <c r="A30" s="636"/>
      <c r="B30" s="637" t="s">
        <v>947</v>
      </c>
      <c r="C30" s="638" t="s">
        <v>948</v>
      </c>
      <c r="D30" s="654">
        <v>44.59</v>
      </c>
      <c r="E30" s="654">
        <f>D30*D2</f>
        <v>1942.496465</v>
      </c>
      <c r="F30" s="655">
        <f>E30*(1-F2)</f>
        <v>1942.496465</v>
      </c>
      <c r="G30" s="597"/>
    </row>
    <row r="31" ht="23.25" customHeight="1">
      <c r="A31" s="656" t="s">
        <v>949</v>
      </c>
      <c r="B31" s="56"/>
      <c r="C31" s="56"/>
      <c r="D31" s="56"/>
      <c r="E31" s="56"/>
      <c r="F31" s="56"/>
      <c r="G31" s="597"/>
    </row>
    <row r="32" ht="63.0" customHeight="1">
      <c r="A32" s="657"/>
      <c r="B32" s="637" t="s">
        <v>950</v>
      </c>
      <c r="C32" s="638" t="s">
        <v>951</v>
      </c>
      <c r="D32" s="654">
        <v>137.98</v>
      </c>
      <c r="E32" s="654">
        <f>D32*D2</f>
        <v>6010.89173</v>
      </c>
      <c r="F32" s="658">
        <f>E32*(1-F2)</f>
        <v>6010.89173</v>
      </c>
      <c r="G32" s="597"/>
    </row>
    <row r="33" ht="63.0" customHeight="1">
      <c r="A33" s="659"/>
      <c r="B33" s="660" t="s">
        <v>952</v>
      </c>
      <c r="C33" s="661" t="s">
        <v>953</v>
      </c>
      <c r="D33" s="662">
        <v>166.53</v>
      </c>
      <c r="E33" s="662">
        <f>D33*D2</f>
        <v>7254.629655</v>
      </c>
      <c r="F33" s="663">
        <f>E33*(1-F2)</f>
        <v>7254.629655</v>
      </c>
      <c r="G33" s="597"/>
    </row>
    <row r="34" ht="63.0" customHeight="1">
      <c r="A34" s="636"/>
      <c r="B34" s="637" t="s">
        <v>954</v>
      </c>
      <c r="C34" s="638" t="s">
        <v>955</v>
      </c>
      <c r="D34" s="654">
        <v>86.67</v>
      </c>
      <c r="E34" s="654">
        <f>D34*D2</f>
        <v>3775.648545</v>
      </c>
      <c r="F34" s="658">
        <f>E34*(1-F2)</f>
        <v>3775.648545</v>
      </c>
      <c r="G34" s="597"/>
    </row>
    <row r="35" ht="63.0" customHeight="1">
      <c r="A35" s="664"/>
      <c r="B35" s="660" t="s">
        <v>956</v>
      </c>
      <c r="C35" s="661" t="s">
        <v>957</v>
      </c>
      <c r="D35" s="662">
        <v>107.58</v>
      </c>
      <c r="E35" s="662">
        <f>D35*D2</f>
        <v>4686.56133</v>
      </c>
      <c r="F35" s="663">
        <f>E35*(1-F2)</f>
        <v>4686.56133</v>
      </c>
      <c r="G35" s="597"/>
    </row>
    <row r="36" ht="63.0" customHeight="1">
      <c r="A36" s="619"/>
      <c r="B36" s="620" t="s">
        <v>958</v>
      </c>
      <c r="C36" s="621" t="s">
        <v>959</v>
      </c>
      <c r="D36" s="629">
        <v>84.15</v>
      </c>
      <c r="E36" s="629">
        <f>D36*D2</f>
        <v>3665.868525</v>
      </c>
      <c r="F36" s="665">
        <f>E36*(1-F2)</f>
        <v>3665.868525</v>
      </c>
      <c r="G36" s="597"/>
    </row>
    <row r="37" ht="63.0" customHeight="1">
      <c r="A37" s="664"/>
      <c r="B37" s="660" t="s">
        <v>960</v>
      </c>
      <c r="C37" s="661" t="s">
        <v>961</v>
      </c>
      <c r="D37" s="662">
        <v>70.46</v>
      </c>
      <c r="E37" s="662">
        <f>D37*D2</f>
        <v>3069.48421</v>
      </c>
      <c r="F37" s="663">
        <f>E37*(1-F2)</f>
        <v>3069.48421</v>
      </c>
      <c r="G37" s="597"/>
    </row>
    <row r="38" ht="63.0" customHeight="1">
      <c r="A38" s="666"/>
      <c r="B38" s="667" t="s">
        <v>962</v>
      </c>
      <c r="C38" s="668" t="s">
        <v>963</v>
      </c>
      <c r="D38" s="669">
        <v>77.56</v>
      </c>
      <c r="E38" s="669">
        <f>D38*D2</f>
        <v>3378.78506</v>
      </c>
      <c r="F38" s="670">
        <f>E38*(1-F2)</f>
        <v>3378.78506</v>
      </c>
      <c r="G38" s="597"/>
    </row>
    <row r="39" ht="15.75" customHeight="1">
      <c r="A39" s="671" t="s">
        <v>964</v>
      </c>
      <c r="B39" s="56"/>
      <c r="C39" s="56"/>
      <c r="D39" s="56"/>
      <c r="E39" s="56"/>
      <c r="F39" s="56"/>
      <c r="G39" s="597"/>
    </row>
    <row r="40" ht="24.0" customHeight="1">
      <c r="A40" s="672"/>
      <c r="B40" s="604" t="s">
        <v>965</v>
      </c>
      <c r="C40" s="673" t="s">
        <v>966</v>
      </c>
      <c r="D40" s="606">
        <v>115.06</v>
      </c>
      <c r="E40" s="606">
        <f>D40*D2</f>
        <v>5012.41631</v>
      </c>
      <c r="F40" s="674">
        <f>E40*(1-F2)</f>
        <v>5012.41631</v>
      </c>
      <c r="G40" s="597"/>
    </row>
    <row r="41" ht="22.5" customHeight="1">
      <c r="A41" s="675"/>
      <c r="B41" s="676" t="s">
        <v>967</v>
      </c>
      <c r="C41" s="677" t="s">
        <v>968</v>
      </c>
      <c r="D41" s="678">
        <v>104.3</v>
      </c>
      <c r="E41" s="678">
        <f>D41*D2</f>
        <v>4543.67305</v>
      </c>
      <c r="F41" s="679">
        <f>E41*(1-F2)</f>
        <v>4543.67305</v>
      </c>
      <c r="G41" s="597"/>
    </row>
    <row r="42" ht="26.25" customHeight="1">
      <c r="A42" s="680"/>
      <c r="B42" s="604" t="s">
        <v>969</v>
      </c>
      <c r="C42" s="673" t="s">
        <v>970</v>
      </c>
      <c r="D42" s="606">
        <v>103.04</v>
      </c>
      <c r="E42" s="606">
        <f>D42*D2</f>
        <v>4488.78304</v>
      </c>
      <c r="F42" s="674">
        <f>E42*(1-F2)</f>
        <v>4488.78304</v>
      </c>
      <c r="G42" s="597"/>
    </row>
    <row r="43" ht="39.0" customHeight="1">
      <c r="A43" s="672"/>
      <c r="B43" s="676" t="s">
        <v>971</v>
      </c>
      <c r="C43" s="677" t="s">
        <v>972</v>
      </c>
      <c r="D43" s="678">
        <v>143.35</v>
      </c>
      <c r="E43" s="678">
        <f>D43*D2</f>
        <v>6244.827725</v>
      </c>
      <c r="F43" s="679">
        <f>E43*(1-F2)</f>
        <v>6244.827725</v>
      </c>
      <c r="G43" s="597"/>
    </row>
    <row r="44" ht="20.25" customHeight="1">
      <c r="A44" s="680"/>
      <c r="B44" s="604" t="s">
        <v>973</v>
      </c>
      <c r="C44" s="673" t="s">
        <v>974</v>
      </c>
      <c r="D44" s="606">
        <v>136.8</v>
      </c>
      <c r="E44" s="606">
        <f>D44*D2</f>
        <v>5959.4868</v>
      </c>
      <c r="F44" s="674">
        <f>E44*(1-F2)</f>
        <v>5959.4868</v>
      </c>
      <c r="G44" s="597"/>
    </row>
    <row r="45" ht="63.0" customHeight="1">
      <c r="A45" s="599"/>
      <c r="B45" s="676" t="s">
        <v>975</v>
      </c>
      <c r="C45" s="677" t="s">
        <v>976</v>
      </c>
      <c r="D45" s="678">
        <v>109.84</v>
      </c>
      <c r="E45" s="678">
        <f>D45*D2</f>
        <v>4785.01484</v>
      </c>
      <c r="F45" s="679">
        <f>E45*(1-F2)</f>
        <v>4785.01484</v>
      </c>
      <c r="G45" s="597"/>
    </row>
    <row r="46" ht="63.0" customHeight="1">
      <c r="A46" s="599"/>
      <c r="B46" s="604" t="s">
        <v>977</v>
      </c>
      <c r="C46" s="673" t="s">
        <v>978</v>
      </c>
      <c r="D46" s="606">
        <v>249.42</v>
      </c>
      <c r="E46" s="606">
        <f>D46*D2</f>
        <v>10865.60817</v>
      </c>
      <c r="F46" s="674">
        <f>E46*(1-F2)</f>
        <v>10865.60817</v>
      </c>
      <c r="G46" s="597"/>
    </row>
    <row r="47" ht="29.25" customHeight="1">
      <c r="A47" s="672"/>
      <c r="B47" s="676" t="s">
        <v>979</v>
      </c>
      <c r="C47" s="677" t="s">
        <v>980</v>
      </c>
      <c r="D47" s="678">
        <v>90.95</v>
      </c>
      <c r="E47" s="678">
        <f>D47*D2</f>
        <v>3962.100325</v>
      </c>
      <c r="F47" s="679">
        <f>E47*(1-F2)</f>
        <v>3962.100325</v>
      </c>
      <c r="G47" s="597"/>
    </row>
    <row r="48" ht="27.0" customHeight="1">
      <c r="A48" s="675"/>
      <c r="B48" s="604" t="s">
        <v>981</v>
      </c>
      <c r="C48" s="673" t="s">
        <v>982</v>
      </c>
      <c r="D48" s="606">
        <v>87.17</v>
      </c>
      <c r="E48" s="606">
        <f>D48*D2</f>
        <v>3797.430295</v>
      </c>
      <c r="F48" s="674">
        <f>E48*(1-F2)</f>
        <v>3797.430295</v>
      </c>
      <c r="G48" s="597"/>
    </row>
    <row r="49" ht="26.25" customHeight="1">
      <c r="A49" s="680"/>
      <c r="B49" s="676" t="s">
        <v>983</v>
      </c>
      <c r="C49" s="677" t="s">
        <v>984</v>
      </c>
      <c r="D49" s="678">
        <v>123.45</v>
      </c>
      <c r="E49" s="678">
        <f>D49*D2</f>
        <v>5377.914075</v>
      </c>
      <c r="F49" s="679">
        <f>E49*(1-F2)</f>
        <v>5377.914075</v>
      </c>
      <c r="G49" s="597"/>
    </row>
    <row r="50" ht="63.0" customHeight="1">
      <c r="A50" s="599"/>
      <c r="B50" s="604" t="s">
        <v>985</v>
      </c>
      <c r="C50" s="673" t="s">
        <v>986</v>
      </c>
      <c r="D50" s="606">
        <v>117.4</v>
      </c>
      <c r="E50" s="606">
        <f>D50*D2</f>
        <v>5114.3549</v>
      </c>
      <c r="F50" s="674">
        <f>E50*(1-F2)</f>
        <v>5114.3549</v>
      </c>
      <c r="G50" s="597"/>
    </row>
    <row r="51" ht="15.75" customHeight="1">
      <c r="A51" s="681" t="s">
        <v>987</v>
      </c>
      <c r="B51" s="56"/>
      <c r="C51" s="56"/>
      <c r="D51" s="56"/>
      <c r="E51" s="56"/>
      <c r="F51" s="56"/>
      <c r="G51" s="597"/>
    </row>
    <row r="52" ht="63.0" customHeight="1">
      <c r="A52" s="599"/>
      <c r="B52" s="604" t="s">
        <v>988</v>
      </c>
      <c r="C52" s="673" t="s">
        <v>989</v>
      </c>
      <c r="D52" s="606">
        <v>42.83</v>
      </c>
      <c r="E52" s="606">
        <f>D52*D2</f>
        <v>1865.824705</v>
      </c>
      <c r="F52" s="682">
        <f>E52*(1-F2)</f>
        <v>1865.824705</v>
      </c>
      <c r="G52" s="597"/>
    </row>
    <row r="53" ht="63.0" customHeight="1">
      <c r="A53" s="599"/>
      <c r="B53" s="683" t="s">
        <v>990</v>
      </c>
      <c r="C53" s="684" t="s">
        <v>991</v>
      </c>
      <c r="D53" s="685">
        <v>62.48</v>
      </c>
      <c r="E53" s="685">
        <f>D53*D2</f>
        <v>2721.84748</v>
      </c>
      <c r="F53" s="686">
        <f>E53*(1-F2)</f>
        <v>2721.84748</v>
      </c>
      <c r="G53" s="597"/>
    </row>
    <row r="54" ht="15.75" customHeight="1">
      <c r="A54" s="687"/>
    </row>
    <row r="55" ht="15.75" customHeight="1"/>
    <row r="56" ht="15.75" customHeight="1"/>
    <row r="57" ht="15.75" customHeight="1"/>
    <row r="58" ht="15.75" customHeight="1"/>
    <row r="59" ht="15.75" customHeight="1"/>
    <row r="60" ht="15.75" customHeight="1"/>
    <row r="61" ht="15.75" customHeight="1"/>
    <row r="62" ht="15.75" customHeight="1"/>
    <row r="63" ht="15.75" customHeight="1"/>
    <row r="64" ht="15.75" customHeight="1"/>
    <row r="65" ht="15.75" customHeight="1"/>
    <row r="66" ht="15.75" customHeight="1"/>
    <row r="67" ht="15.75" customHeight="1"/>
    <row r="68" ht="15.75" customHeight="1"/>
    <row r="69" ht="15.75" customHeight="1"/>
    <row r="70" ht="15.75" customHeight="1"/>
    <row r="71" ht="15.75" customHeight="1"/>
    <row r="72" ht="15.75" customHeight="1"/>
    <row r="73" ht="15.75" customHeight="1"/>
    <row r="74" ht="15.75" customHeight="1"/>
    <row r="75" ht="15.75" customHeight="1"/>
    <row r="76" ht="15.75" customHeight="1"/>
    <row r="77" ht="15.75" customHeight="1"/>
    <row r="78" ht="15.75" customHeight="1"/>
    <row r="79" ht="15.75" customHeight="1"/>
    <row r="80" ht="15.75" customHeight="1"/>
    <row r="81" ht="15.75" customHeight="1"/>
    <row r="82" ht="15.75" customHeight="1"/>
    <row r="83" ht="15.75" customHeight="1"/>
    <row r="84" ht="15.75" customHeight="1"/>
    <row r="85" ht="15.75" customHeight="1"/>
    <row r="86" ht="15.75" customHeight="1"/>
    <row r="87" ht="15.75" customHeight="1"/>
    <row r="88" ht="15.75" customHeight="1"/>
    <row r="89" ht="15.75" customHeight="1"/>
    <row r="90" ht="15.75" customHeight="1"/>
    <row r="91" ht="15.75" customHeight="1"/>
    <row r="92" ht="15.75" customHeight="1"/>
    <row r="93" ht="15.75" customHeight="1"/>
    <row r="94" ht="15.75" customHeight="1"/>
    <row r="95" ht="15.75" customHeight="1"/>
    <row r="96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14">
    <mergeCell ref="A31:F31"/>
    <mergeCell ref="A39:F39"/>
    <mergeCell ref="A40:A42"/>
    <mergeCell ref="A43:A44"/>
    <mergeCell ref="A47:A49"/>
    <mergeCell ref="A51:F51"/>
    <mergeCell ref="A54:F54"/>
    <mergeCell ref="A1:F1"/>
    <mergeCell ref="A2:C2"/>
    <mergeCell ref="A4:F4"/>
    <mergeCell ref="A11:F11"/>
    <mergeCell ref="A18:F18"/>
    <mergeCell ref="A25:F25"/>
    <mergeCell ref="A28:A29"/>
  </mergeCells>
  <printOptions/>
  <pageMargins bottom="0.75" footer="0.0" header="0.0" left="0.7" right="0.7" top="0.75"/>
  <pageSetup paperSize="9" orientation="portrait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0000FF"/>
    <outlinePr summaryBelow="0" summaryRight="0"/>
  </sheetPr>
  <sheetViews>
    <sheetView workbookViewId="0">
      <pane ySplit="1.0" topLeftCell="A2" activePane="bottomLeft" state="frozen"/>
      <selection activeCell="B3" sqref="B3" pane="bottomLeft"/>
    </sheetView>
  </sheetViews>
  <sheetFormatPr customHeight="1" defaultColWidth="14.43" defaultRowHeight="15.0"/>
  <cols>
    <col customWidth="1" min="1" max="1" width="42.14"/>
    <col customWidth="1" min="2" max="2" width="14.43"/>
    <col customWidth="1" min="3" max="3" width="22.29"/>
    <col customWidth="1" min="4" max="4" width="11.29"/>
    <col customWidth="1" min="5" max="5" width="86.0"/>
    <col customWidth="1" min="6" max="6" width="14.43"/>
    <col customWidth="1" min="7" max="7" width="23.0"/>
  </cols>
  <sheetData>
    <row r="1">
      <c r="A1" s="688"/>
    </row>
    <row r="2">
      <c r="A2" s="689" t="s">
        <v>992</v>
      </c>
      <c r="B2" s="10">
        <v>43.5635</v>
      </c>
      <c r="C2" s="690" t="s">
        <v>993</v>
      </c>
      <c r="D2" s="9"/>
      <c r="E2" s="9"/>
      <c r="F2" s="691"/>
    </row>
    <row r="3">
      <c r="A3" s="692" t="s">
        <v>895</v>
      </c>
      <c r="B3" s="693" t="s">
        <v>994</v>
      </c>
      <c r="C3" s="694" t="s">
        <v>995</v>
      </c>
      <c r="D3" s="694" t="s">
        <v>996</v>
      </c>
      <c r="E3" s="695" t="s">
        <v>997</v>
      </c>
      <c r="F3" s="694" t="s">
        <v>998</v>
      </c>
    </row>
    <row r="4">
      <c r="A4" s="696" t="s">
        <v>999</v>
      </c>
      <c r="B4" s="697">
        <v>170.81</v>
      </c>
      <c r="C4" s="698">
        <v>8.595090506294E12</v>
      </c>
      <c r="D4" s="698">
        <v>350.0</v>
      </c>
      <c r="E4" s="699" t="s">
        <v>1000</v>
      </c>
      <c r="F4" s="700">
        <f>B4*євро</f>
        <v>7441.081435</v>
      </c>
      <c r="G4" s="46"/>
      <c r="H4" s="46"/>
      <c r="I4" s="46"/>
      <c r="J4" s="46"/>
      <c r="K4" s="46"/>
      <c r="L4" s="46"/>
      <c r="M4" s="46"/>
      <c r="N4" s="46"/>
      <c r="O4" s="46"/>
      <c r="P4" s="46"/>
      <c r="Q4" s="46"/>
      <c r="R4" s="46"/>
      <c r="S4" s="46"/>
      <c r="T4" s="46"/>
    </row>
    <row r="5">
      <c r="A5" s="696" t="s">
        <v>1001</v>
      </c>
      <c r="B5" s="697">
        <v>55.43</v>
      </c>
      <c r="C5" s="698">
        <v>8.595090509684E12</v>
      </c>
      <c r="D5" s="698">
        <v>50.0</v>
      </c>
      <c r="E5" s="699" t="s">
        <v>1002</v>
      </c>
      <c r="F5" s="700">
        <f>B5*євро</f>
        <v>2414.724805</v>
      </c>
      <c r="G5" s="46"/>
      <c r="H5" s="46"/>
      <c r="I5" s="46"/>
      <c r="J5" s="46"/>
      <c r="K5" s="46"/>
      <c r="L5" s="46"/>
      <c r="M5" s="46"/>
      <c r="N5" s="46"/>
      <c r="O5" s="46"/>
      <c r="P5" s="46"/>
      <c r="Q5" s="46"/>
      <c r="R5" s="46"/>
      <c r="S5" s="46"/>
      <c r="T5" s="46"/>
    </row>
    <row r="6">
      <c r="A6" s="696" t="s">
        <v>1003</v>
      </c>
      <c r="B6" s="697">
        <v>75.08</v>
      </c>
      <c r="C6" s="698">
        <v>8.595090512059E12</v>
      </c>
      <c r="D6" s="698">
        <v>70.0</v>
      </c>
      <c r="E6" s="699" t="s">
        <v>1004</v>
      </c>
      <c r="F6" s="700">
        <f>B6*євро</f>
        <v>3270.74758</v>
      </c>
      <c r="G6" s="46"/>
      <c r="H6" s="46"/>
      <c r="I6" s="46"/>
      <c r="J6" s="46"/>
      <c r="K6" s="46"/>
      <c r="L6" s="46"/>
      <c r="M6" s="46"/>
      <c r="N6" s="46"/>
      <c r="O6" s="46"/>
      <c r="P6" s="46"/>
      <c r="Q6" s="46"/>
      <c r="R6" s="46"/>
      <c r="S6" s="46"/>
      <c r="T6" s="46"/>
    </row>
    <row r="7">
      <c r="A7" s="696" t="s">
        <v>1005</v>
      </c>
      <c r="B7" s="697">
        <v>87.93</v>
      </c>
      <c r="C7" s="698">
        <v>8.595090512349E12</v>
      </c>
      <c r="D7" s="698">
        <v>100.0</v>
      </c>
      <c r="E7" s="699" t="s">
        <v>1006</v>
      </c>
      <c r="F7" s="700">
        <f>B7*євро</f>
        <v>3830.538555</v>
      </c>
      <c r="G7" s="46"/>
      <c r="H7" s="46"/>
      <c r="I7" s="46"/>
      <c r="J7" s="46"/>
      <c r="K7" s="46"/>
      <c r="L7" s="46"/>
      <c r="M7" s="46"/>
      <c r="N7" s="46"/>
      <c r="O7" s="46"/>
      <c r="P7" s="46"/>
      <c r="Q7" s="46"/>
      <c r="R7" s="46"/>
      <c r="S7" s="46"/>
      <c r="T7" s="46"/>
    </row>
    <row r="8">
      <c r="A8" s="696" t="s">
        <v>1007</v>
      </c>
      <c r="B8" s="697">
        <v>79.11</v>
      </c>
      <c r="C8" s="698">
        <v>8.59509051349E12</v>
      </c>
      <c r="D8" s="698">
        <v>100.0</v>
      </c>
      <c r="E8" s="699" t="s">
        <v>1008</v>
      </c>
      <c r="F8" s="700">
        <f>B8*євро</f>
        <v>3446.308485</v>
      </c>
      <c r="G8" s="46"/>
      <c r="H8" s="46"/>
      <c r="I8" s="46"/>
      <c r="J8" s="46"/>
      <c r="K8" s="46"/>
      <c r="L8" s="46"/>
      <c r="M8" s="46"/>
      <c r="N8" s="46"/>
      <c r="O8" s="46"/>
      <c r="P8" s="46"/>
      <c r="Q8" s="46"/>
      <c r="R8" s="46"/>
      <c r="S8" s="46"/>
      <c r="T8" s="46"/>
    </row>
    <row r="9">
      <c r="A9" s="696" t="s">
        <v>1009</v>
      </c>
      <c r="B9" s="697">
        <v>82.13</v>
      </c>
      <c r="C9" s="698">
        <v>8.595090513506E12</v>
      </c>
      <c r="D9" s="698">
        <v>100.0</v>
      </c>
      <c r="E9" s="699" t="s">
        <v>1010</v>
      </c>
      <c r="F9" s="700">
        <f>B9*євро</f>
        <v>3577.870255</v>
      </c>
      <c r="G9" s="46"/>
      <c r="H9" s="46"/>
      <c r="I9" s="46"/>
      <c r="J9" s="46"/>
      <c r="K9" s="46"/>
      <c r="L9" s="46"/>
      <c r="M9" s="46"/>
      <c r="N9" s="46"/>
      <c r="O9" s="46"/>
      <c r="P9" s="46"/>
      <c r="Q9" s="46"/>
      <c r="R9" s="46"/>
      <c r="S9" s="46"/>
      <c r="T9" s="46"/>
    </row>
    <row r="10">
      <c r="A10" s="696" t="s">
        <v>1011</v>
      </c>
      <c r="B10" s="697">
        <v>91.2</v>
      </c>
      <c r="C10" s="698">
        <v>8.595090513575E12</v>
      </c>
      <c r="D10" s="698">
        <v>100.0</v>
      </c>
      <c r="E10" s="699" t="s">
        <v>1012</v>
      </c>
      <c r="F10" s="700">
        <f>B10*євро</f>
        <v>3972.9912</v>
      </c>
      <c r="G10" s="46"/>
      <c r="H10" s="46"/>
      <c r="I10" s="46"/>
      <c r="J10" s="46"/>
      <c r="K10" s="46"/>
      <c r="L10" s="46"/>
      <c r="M10" s="46"/>
      <c r="N10" s="46"/>
      <c r="O10" s="46"/>
      <c r="P10" s="46"/>
      <c r="Q10" s="46"/>
      <c r="R10" s="46"/>
      <c r="S10" s="46"/>
      <c r="T10" s="46"/>
    </row>
    <row r="11">
      <c r="A11" s="696" t="s">
        <v>1013</v>
      </c>
      <c r="B11" s="697">
        <v>86.07</v>
      </c>
      <c r="C11" s="698">
        <v>8.595090514022E12</v>
      </c>
      <c r="D11" s="698">
        <v>100.0</v>
      </c>
      <c r="E11" s="699" t="s">
        <v>1014</v>
      </c>
      <c r="F11" s="700">
        <f>B11*євро</f>
        <v>3749.510445</v>
      </c>
      <c r="G11" s="46"/>
      <c r="H11" s="46"/>
      <c r="I11" s="46"/>
      <c r="J11" s="46"/>
      <c r="K11" s="46"/>
      <c r="L11" s="46"/>
      <c r="M11" s="46"/>
      <c r="N11" s="46"/>
      <c r="O11" s="46"/>
      <c r="P11" s="46"/>
      <c r="Q11" s="46"/>
      <c r="R11" s="46"/>
      <c r="S11" s="46"/>
      <c r="T11" s="46"/>
    </row>
    <row r="12">
      <c r="A12" s="696" t="s">
        <v>1015</v>
      </c>
      <c r="B12" s="697">
        <v>92.03</v>
      </c>
      <c r="C12" s="698">
        <v>8.595090514343E12</v>
      </c>
      <c r="D12" s="698">
        <v>460.0</v>
      </c>
      <c r="E12" s="699" t="s">
        <v>1016</v>
      </c>
      <c r="F12" s="700">
        <f>B12*євро</f>
        <v>4009.148905</v>
      </c>
      <c r="G12" s="46"/>
      <c r="H12" s="46"/>
      <c r="I12" s="46"/>
      <c r="J12" s="46"/>
      <c r="K12" s="46"/>
      <c r="L12" s="46"/>
      <c r="M12" s="46"/>
      <c r="N12" s="46"/>
      <c r="O12" s="46"/>
      <c r="P12" s="46"/>
      <c r="Q12" s="46"/>
      <c r="R12" s="46"/>
      <c r="S12" s="46"/>
      <c r="T12" s="46"/>
    </row>
    <row r="13">
      <c r="A13" s="696" t="s">
        <v>1017</v>
      </c>
      <c r="B13" s="697">
        <v>85.07</v>
      </c>
      <c r="C13" s="698">
        <v>8.595090515197E12</v>
      </c>
      <c r="D13" s="698">
        <v>100.0</v>
      </c>
      <c r="E13" s="699" t="s">
        <v>1018</v>
      </c>
      <c r="F13" s="700">
        <f>B13*євро</f>
        <v>3705.946945</v>
      </c>
      <c r="G13" s="46"/>
      <c r="H13" s="46"/>
      <c r="I13" s="46"/>
      <c r="J13" s="46"/>
      <c r="K13" s="46"/>
      <c r="L13" s="46"/>
      <c r="M13" s="46"/>
      <c r="N13" s="46"/>
      <c r="O13" s="46"/>
      <c r="P13" s="46"/>
      <c r="Q13" s="46"/>
      <c r="R13" s="46"/>
      <c r="S13" s="46"/>
      <c r="T13" s="46"/>
    </row>
    <row r="14">
      <c r="A14" s="696" t="s">
        <v>1019</v>
      </c>
      <c r="B14" s="697">
        <v>27.71</v>
      </c>
      <c r="C14" s="698">
        <v>8.595090515647E12</v>
      </c>
      <c r="D14" s="698">
        <v>35.0</v>
      </c>
      <c r="E14" s="699" t="s">
        <v>1020</v>
      </c>
      <c r="F14" s="700">
        <f>B14*євро</f>
        <v>1207.144585</v>
      </c>
      <c r="G14" s="46"/>
      <c r="H14" s="46"/>
      <c r="I14" s="46"/>
      <c r="J14" s="46"/>
      <c r="K14" s="46"/>
      <c r="L14" s="46"/>
      <c r="M14" s="46"/>
      <c r="N14" s="46"/>
      <c r="O14" s="46"/>
      <c r="P14" s="46"/>
      <c r="Q14" s="46"/>
      <c r="R14" s="46"/>
      <c r="S14" s="46"/>
      <c r="T14" s="46"/>
    </row>
    <row r="15">
      <c r="A15" s="696" t="s">
        <v>1021</v>
      </c>
      <c r="B15" s="697">
        <v>31.74</v>
      </c>
      <c r="C15" s="698">
        <v>8.59509051617E12</v>
      </c>
      <c r="D15" s="698">
        <v>145.0</v>
      </c>
      <c r="E15" s="699" t="s">
        <v>1022</v>
      </c>
      <c r="F15" s="700">
        <f>B15*євро</f>
        <v>1382.70549</v>
      </c>
      <c r="G15" s="46"/>
      <c r="H15" s="46"/>
      <c r="I15" s="46"/>
      <c r="J15" s="46"/>
      <c r="K15" s="46"/>
      <c r="L15" s="46"/>
      <c r="M15" s="46"/>
      <c r="N15" s="46"/>
      <c r="O15" s="46"/>
      <c r="P15" s="46"/>
      <c r="Q15" s="46"/>
      <c r="R15" s="46"/>
      <c r="S15" s="46"/>
      <c r="T15" s="46"/>
    </row>
    <row r="16">
      <c r="A16" s="696" t="s">
        <v>1023</v>
      </c>
      <c r="B16" s="697">
        <v>49.97</v>
      </c>
      <c r="C16" s="698">
        <v>8.595090516187E12</v>
      </c>
      <c r="D16" s="698">
        <v>140.0</v>
      </c>
      <c r="E16" s="699" t="s">
        <v>1024</v>
      </c>
      <c r="F16" s="700">
        <f>B16*євро</f>
        <v>2176.868095</v>
      </c>
      <c r="G16" s="46"/>
      <c r="H16" s="46"/>
      <c r="I16" s="46"/>
      <c r="J16" s="46"/>
      <c r="K16" s="46"/>
      <c r="L16" s="46"/>
      <c r="M16" s="46"/>
      <c r="N16" s="46"/>
      <c r="O16" s="46"/>
      <c r="P16" s="46"/>
      <c r="Q16" s="46"/>
      <c r="R16" s="46"/>
      <c r="S16" s="46"/>
      <c r="T16" s="46"/>
    </row>
    <row r="17">
      <c r="A17" s="696" t="s">
        <v>931</v>
      </c>
      <c r="B17" s="697">
        <v>56.18</v>
      </c>
      <c r="C17" s="698">
        <v>8.595090516194E12</v>
      </c>
      <c r="D17" s="698">
        <v>255.0</v>
      </c>
      <c r="E17" s="699" t="s">
        <v>1025</v>
      </c>
      <c r="F17" s="700">
        <f>B17*євро</f>
        <v>2447.39743</v>
      </c>
      <c r="G17" s="46"/>
      <c r="H17" s="46"/>
      <c r="I17" s="46"/>
      <c r="J17" s="46"/>
      <c r="K17" s="46"/>
      <c r="L17" s="46"/>
      <c r="M17" s="46"/>
      <c r="N17" s="46"/>
      <c r="O17" s="46"/>
      <c r="P17" s="46"/>
      <c r="Q17" s="46"/>
      <c r="R17" s="46"/>
      <c r="S17" s="46"/>
      <c r="T17" s="46"/>
    </row>
    <row r="18">
      <c r="A18" s="696" t="s">
        <v>1026</v>
      </c>
      <c r="B18" s="697">
        <v>97.22</v>
      </c>
      <c r="C18" s="698">
        <v>8.59509051675E12</v>
      </c>
      <c r="D18" s="698">
        <v>100.0</v>
      </c>
      <c r="E18" s="699" t="s">
        <v>1027</v>
      </c>
      <c r="F18" s="700">
        <f>B18*євро</f>
        <v>4235.24347</v>
      </c>
      <c r="G18" s="46"/>
      <c r="H18" s="46"/>
      <c r="I18" s="46"/>
      <c r="J18" s="46"/>
      <c r="K18" s="46"/>
      <c r="L18" s="46"/>
      <c r="M18" s="46"/>
      <c r="N18" s="46"/>
      <c r="O18" s="46"/>
      <c r="P18" s="46"/>
      <c r="Q18" s="46"/>
      <c r="R18" s="46"/>
      <c r="S18" s="46"/>
      <c r="T18" s="46"/>
    </row>
    <row r="19">
      <c r="A19" s="696" t="s">
        <v>1028</v>
      </c>
      <c r="B19" s="697">
        <v>97.22</v>
      </c>
      <c r="C19" s="698">
        <v>8.595090516897E12</v>
      </c>
      <c r="D19" s="698">
        <v>100.0</v>
      </c>
      <c r="E19" s="699" t="s">
        <v>1029</v>
      </c>
      <c r="F19" s="700">
        <f>B19*євро</f>
        <v>4235.24347</v>
      </c>
      <c r="G19" s="46"/>
      <c r="H19" s="46"/>
      <c r="I19" s="46"/>
      <c r="J19" s="46"/>
      <c r="K19" s="46"/>
      <c r="L19" s="46"/>
      <c r="M19" s="46"/>
      <c r="N19" s="46"/>
      <c r="O19" s="46"/>
      <c r="P19" s="46"/>
      <c r="Q19" s="46"/>
      <c r="R19" s="46"/>
      <c r="S19" s="46"/>
      <c r="T19" s="46"/>
    </row>
    <row r="20">
      <c r="A20" s="701" t="s">
        <v>935</v>
      </c>
      <c r="B20" s="697">
        <v>93.97</v>
      </c>
      <c r="C20" s="698">
        <v>8.595090517221E12</v>
      </c>
      <c r="D20" s="698">
        <v>445.0</v>
      </c>
      <c r="E20" s="699" t="s">
        <v>1030</v>
      </c>
      <c r="F20" s="700">
        <f>B20*євро</f>
        <v>4093.662095</v>
      </c>
      <c r="G20" s="46"/>
      <c r="H20" s="46"/>
      <c r="I20" s="46"/>
      <c r="J20" s="46"/>
      <c r="K20" s="46"/>
      <c r="L20" s="46"/>
      <c r="M20" s="46"/>
      <c r="N20" s="46"/>
      <c r="O20" s="46"/>
      <c r="P20" s="46"/>
      <c r="Q20" s="46"/>
      <c r="R20" s="46"/>
      <c r="S20" s="46"/>
      <c r="T20" s="46"/>
    </row>
    <row r="21" ht="15.75" customHeight="1">
      <c r="A21" s="696" t="s">
        <v>933</v>
      </c>
      <c r="B21" s="697">
        <v>79.66</v>
      </c>
      <c r="C21" s="698">
        <v>8.595090517603E12</v>
      </c>
      <c r="D21" s="698">
        <v>355.0</v>
      </c>
      <c r="E21" s="699" t="s">
        <v>1031</v>
      </c>
      <c r="F21" s="700">
        <f>B21*євро</f>
        <v>3470.26841</v>
      </c>
      <c r="G21" s="46"/>
      <c r="H21" s="46"/>
      <c r="I21" s="46"/>
      <c r="J21" s="46"/>
      <c r="K21" s="46"/>
      <c r="L21" s="46"/>
      <c r="M21" s="46"/>
      <c r="N21" s="46"/>
      <c r="O21" s="46"/>
      <c r="P21" s="46"/>
      <c r="Q21" s="46"/>
      <c r="R21" s="46"/>
      <c r="S21" s="46"/>
      <c r="T21" s="46"/>
    </row>
    <row r="22" ht="15.75" customHeight="1">
      <c r="A22" s="696" t="s">
        <v>1032</v>
      </c>
      <c r="B22" s="697">
        <v>95.67</v>
      </c>
      <c r="C22" s="698">
        <v>8.59509051761E12</v>
      </c>
      <c r="D22" s="698">
        <v>365.0</v>
      </c>
      <c r="E22" s="699" t="s">
        <v>1033</v>
      </c>
      <c r="F22" s="700">
        <f>B22*євро</f>
        <v>4167.720045</v>
      </c>
      <c r="G22" s="46"/>
      <c r="H22" s="46"/>
      <c r="I22" s="46"/>
      <c r="J22" s="46"/>
      <c r="K22" s="46"/>
      <c r="L22" s="46"/>
      <c r="M22" s="46"/>
      <c r="N22" s="46"/>
      <c r="O22" s="46"/>
      <c r="P22" s="46"/>
      <c r="Q22" s="46"/>
      <c r="R22" s="46"/>
      <c r="S22" s="46"/>
      <c r="T22" s="46"/>
    </row>
    <row r="23" ht="15.75" customHeight="1">
      <c r="A23" s="696" t="s">
        <v>1034</v>
      </c>
      <c r="B23" s="697">
        <v>123.62</v>
      </c>
      <c r="C23" s="698">
        <v>8.595090517634E12</v>
      </c>
      <c r="D23" s="698">
        <v>455.0</v>
      </c>
      <c r="E23" s="699" t="s">
        <v>1035</v>
      </c>
      <c r="F23" s="700">
        <f>B23*євро</f>
        <v>5385.31987</v>
      </c>
      <c r="G23" s="46"/>
      <c r="H23" s="46"/>
      <c r="I23" s="46"/>
      <c r="J23" s="46"/>
      <c r="K23" s="46"/>
      <c r="L23" s="46"/>
      <c r="M23" s="46"/>
      <c r="N23" s="46"/>
      <c r="O23" s="46"/>
      <c r="P23" s="46"/>
      <c r="Q23" s="46"/>
      <c r="R23" s="46"/>
      <c r="S23" s="46"/>
      <c r="T23" s="46"/>
    </row>
    <row r="24" ht="15.75" customHeight="1">
      <c r="A24" s="696" t="s">
        <v>1036</v>
      </c>
      <c r="B24" s="697">
        <v>37.35</v>
      </c>
      <c r="C24" s="698">
        <v>8.595090518112E12</v>
      </c>
      <c r="D24" s="698">
        <v>75.0</v>
      </c>
      <c r="E24" s="699" t="s">
        <v>1037</v>
      </c>
      <c r="F24" s="700">
        <f>B24*євро</f>
        <v>1627.096725</v>
      </c>
      <c r="G24" s="46"/>
      <c r="H24" s="46"/>
      <c r="I24" s="46"/>
      <c r="J24" s="46"/>
      <c r="K24" s="46"/>
      <c r="L24" s="46"/>
      <c r="M24" s="46"/>
      <c r="N24" s="46"/>
      <c r="O24" s="46"/>
      <c r="P24" s="46"/>
      <c r="Q24" s="46"/>
      <c r="R24" s="46"/>
      <c r="S24" s="46"/>
      <c r="T24" s="46"/>
    </row>
    <row r="25" ht="15.75" customHeight="1">
      <c r="A25" s="696" t="s">
        <v>1038</v>
      </c>
      <c r="B25" s="697">
        <v>37.35</v>
      </c>
      <c r="C25" s="698">
        <v>8.595090518136E12</v>
      </c>
      <c r="D25" s="698">
        <v>80.0</v>
      </c>
      <c r="E25" s="699" t="s">
        <v>1039</v>
      </c>
      <c r="F25" s="700">
        <f>B25*євро</f>
        <v>1627.096725</v>
      </c>
      <c r="G25" s="46"/>
      <c r="H25" s="46"/>
      <c r="I25" s="46"/>
      <c r="J25" s="46"/>
      <c r="K25" s="46"/>
      <c r="L25" s="46"/>
      <c r="M25" s="46"/>
      <c r="N25" s="46"/>
      <c r="O25" s="46"/>
      <c r="P25" s="46"/>
      <c r="Q25" s="46"/>
      <c r="R25" s="46"/>
      <c r="S25" s="46"/>
      <c r="T25" s="46"/>
    </row>
    <row r="26" ht="15.75" customHeight="1">
      <c r="A26" s="696" t="s">
        <v>1040</v>
      </c>
      <c r="B26" s="697">
        <v>53.08</v>
      </c>
      <c r="C26" s="698">
        <v>8.59509051815E12</v>
      </c>
      <c r="D26" s="698">
        <v>130.0</v>
      </c>
      <c r="E26" s="699" t="s">
        <v>1041</v>
      </c>
      <c r="F26" s="700">
        <f>B26*євро</f>
        <v>2312.35058</v>
      </c>
      <c r="G26" s="46"/>
      <c r="H26" s="46"/>
      <c r="I26" s="46"/>
      <c r="J26" s="46"/>
      <c r="K26" s="46"/>
      <c r="L26" s="46"/>
      <c r="M26" s="46"/>
      <c r="N26" s="46"/>
      <c r="O26" s="46"/>
      <c r="P26" s="46"/>
      <c r="Q26" s="46"/>
      <c r="R26" s="46"/>
      <c r="S26" s="46"/>
      <c r="T26" s="46"/>
    </row>
    <row r="27" ht="15.75" customHeight="1">
      <c r="A27" s="696" t="s">
        <v>1042</v>
      </c>
      <c r="B27" s="697">
        <v>46.78</v>
      </c>
      <c r="C27" s="698">
        <v>8.595090518174E12</v>
      </c>
      <c r="D27" s="698">
        <v>155.0</v>
      </c>
      <c r="E27" s="699" t="s">
        <v>1043</v>
      </c>
      <c r="F27" s="700">
        <f>B27*євро</f>
        <v>2037.90053</v>
      </c>
      <c r="G27" s="46"/>
      <c r="H27" s="46"/>
      <c r="I27" s="46"/>
      <c r="J27" s="46"/>
      <c r="K27" s="46"/>
      <c r="L27" s="46"/>
      <c r="M27" s="46"/>
      <c r="N27" s="46"/>
      <c r="O27" s="46"/>
      <c r="P27" s="46"/>
      <c r="Q27" s="46"/>
      <c r="R27" s="46"/>
      <c r="S27" s="46"/>
      <c r="T27" s="46"/>
    </row>
    <row r="28" ht="15.75" customHeight="1">
      <c r="A28" s="696" t="s">
        <v>1044</v>
      </c>
      <c r="B28" s="697">
        <v>61.4</v>
      </c>
      <c r="C28" s="698">
        <v>8.595090518235E12</v>
      </c>
      <c r="D28" s="698">
        <v>130.0</v>
      </c>
      <c r="E28" s="699" t="s">
        <v>1045</v>
      </c>
      <c r="F28" s="700">
        <f>B28*євро</f>
        <v>2674.7989</v>
      </c>
      <c r="G28" s="46"/>
      <c r="H28" s="46"/>
      <c r="I28" s="46"/>
      <c r="J28" s="46"/>
      <c r="K28" s="46"/>
      <c r="L28" s="46"/>
      <c r="M28" s="46"/>
      <c r="N28" s="46"/>
      <c r="O28" s="46"/>
      <c r="P28" s="46"/>
      <c r="Q28" s="46"/>
      <c r="R28" s="46"/>
      <c r="S28" s="46"/>
      <c r="T28" s="46"/>
    </row>
    <row r="29" ht="15.75" customHeight="1">
      <c r="A29" s="696" t="s">
        <v>1046</v>
      </c>
      <c r="B29" s="697">
        <v>55.1</v>
      </c>
      <c r="C29" s="698">
        <v>8.595090518259E12</v>
      </c>
      <c r="D29" s="698">
        <v>160.0</v>
      </c>
      <c r="E29" s="699" t="s">
        <v>1047</v>
      </c>
      <c r="F29" s="700">
        <f>B29*євро</f>
        <v>2400.34885</v>
      </c>
      <c r="G29" s="46"/>
      <c r="H29" s="46"/>
      <c r="I29" s="46"/>
      <c r="J29" s="46"/>
      <c r="K29" s="46"/>
      <c r="L29" s="46"/>
      <c r="M29" s="46"/>
      <c r="N29" s="46"/>
      <c r="O29" s="46"/>
      <c r="P29" s="46"/>
      <c r="Q29" s="46"/>
      <c r="R29" s="46"/>
      <c r="S29" s="46"/>
      <c r="T29" s="46"/>
    </row>
    <row r="30" ht="15.75" customHeight="1">
      <c r="A30" s="696" t="s">
        <v>942</v>
      </c>
      <c r="B30" s="697">
        <v>117.83</v>
      </c>
      <c r="C30" s="698">
        <v>8.595090518488E12</v>
      </c>
      <c r="D30" s="698">
        <v>430.0</v>
      </c>
      <c r="E30" s="699" t="s">
        <v>1048</v>
      </c>
      <c r="F30" s="700">
        <f>B30*євро</f>
        <v>5133.087205</v>
      </c>
      <c r="G30" s="46"/>
      <c r="H30" s="46"/>
      <c r="I30" s="46"/>
      <c r="J30" s="46"/>
      <c r="K30" s="46"/>
      <c r="L30" s="46"/>
      <c r="M30" s="46"/>
      <c r="N30" s="46"/>
      <c r="O30" s="46"/>
      <c r="P30" s="46"/>
      <c r="Q30" s="46"/>
      <c r="R30" s="46"/>
      <c r="S30" s="46"/>
      <c r="T30" s="46"/>
    </row>
    <row r="31" ht="15.75" customHeight="1">
      <c r="A31" s="696" t="s">
        <v>1049</v>
      </c>
      <c r="B31" s="697">
        <v>133.7</v>
      </c>
      <c r="C31" s="698">
        <v>8.595090518495E12</v>
      </c>
      <c r="D31" s="698">
        <v>440.0</v>
      </c>
      <c r="E31" s="699" t="s">
        <v>1050</v>
      </c>
      <c r="F31" s="700">
        <f>B31*євро</f>
        <v>5824.43995</v>
      </c>
      <c r="G31" s="46"/>
      <c r="H31" s="46"/>
      <c r="I31" s="46"/>
      <c r="J31" s="46"/>
      <c r="K31" s="46"/>
      <c r="L31" s="46"/>
      <c r="M31" s="46"/>
      <c r="N31" s="46"/>
      <c r="O31" s="46"/>
      <c r="P31" s="46"/>
      <c r="Q31" s="46"/>
      <c r="R31" s="46"/>
      <c r="S31" s="46"/>
      <c r="T31" s="46"/>
    </row>
    <row r="32" ht="15.75" customHeight="1">
      <c r="A32" s="696" t="s">
        <v>940</v>
      </c>
      <c r="B32" s="697">
        <v>69.33</v>
      </c>
      <c r="C32" s="698">
        <v>8.595090518723E12</v>
      </c>
      <c r="D32" s="698">
        <v>240.0</v>
      </c>
      <c r="E32" s="699" t="s">
        <v>1051</v>
      </c>
      <c r="F32" s="700">
        <f>B32*євро</f>
        <v>3020.257455</v>
      </c>
      <c r="G32" s="46"/>
      <c r="H32" s="46"/>
      <c r="I32" s="46"/>
      <c r="J32" s="46"/>
      <c r="K32" s="46"/>
      <c r="L32" s="46"/>
      <c r="M32" s="46"/>
      <c r="N32" s="46"/>
      <c r="O32" s="46"/>
      <c r="P32" s="46"/>
      <c r="Q32" s="46"/>
      <c r="R32" s="46"/>
      <c r="S32" s="46"/>
      <c r="T32" s="46"/>
    </row>
    <row r="33" ht="15.75" customHeight="1">
      <c r="A33" s="696" t="s">
        <v>1052</v>
      </c>
      <c r="B33" s="697">
        <v>106.71</v>
      </c>
      <c r="C33" s="698">
        <v>8.595090519102E12</v>
      </c>
      <c r="D33" s="698">
        <v>385.0</v>
      </c>
      <c r="E33" s="699" t="s">
        <v>1053</v>
      </c>
      <c r="F33" s="700">
        <f>B33*євро</f>
        <v>4648.661085</v>
      </c>
      <c r="G33" s="46"/>
      <c r="H33" s="46"/>
      <c r="I33" s="46"/>
      <c r="J33" s="46"/>
      <c r="K33" s="46"/>
      <c r="L33" s="46"/>
      <c r="M33" s="46"/>
      <c r="N33" s="46"/>
      <c r="O33" s="46"/>
      <c r="P33" s="46"/>
      <c r="Q33" s="46"/>
      <c r="R33" s="46"/>
      <c r="S33" s="46"/>
      <c r="T33" s="46"/>
    </row>
    <row r="34" ht="15.75" customHeight="1">
      <c r="A34" s="696" t="s">
        <v>1054</v>
      </c>
      <c r="B34" s="697">
        <v>127.1</v>
      </c>
      <c r="C34" s="698">
        <v>8.595090519133E12</v>
      </c>
      <c r="D34" s="698">
        <v>395.0</v>
      </c>
      <c r="E34" s="699" t="s">
        <v>1055</v>
      </c>
      <c r="F34" s="700">
        <f>B34*євро</f>
        <v>5536.92085</v>
      </c>
      <c r="G34" s="46"/>
      <c r="H34" s="46"/>
      <c r="I34" s="46"/>
      <c r="J34" s="46"/>
      <c r="K34" s="46"/>
      <c r="L34" s="46"/>
      <c r="M34" s="46"/>
      <c r="N34" s="46"/>
      <c r="O34" s="46"/>
      <c r="P34" s="46"/>
      <c r="Q34" s="46"/>
      <c r="R34" s="46"/>
      <c r="S34" s="46"/>
      <c r="T34" s="46"/>
    </row>
    <row r="35" ht="15.75" customHeight="1">
      <c r="A35" s="696" t="s">
        <v>1056</v>
      </c>
      <c r="B35" s="697">
        <v>39.55</v>
      </c>
      <c r="C35" s="698">
        <v>8.595090519164E12</v>
      </c>
      <c r="D35" s="698">
        <v>40.0</v>
      </c>
      <c r="E35" s="699" t="s">
        <v>1057</v>
      </c>
      <c r="F35" s="700">
        <f>B35*євро</f>
        <v>1722.936425</v>
      </c>
      <c r="G35" s="46"/>
      <c r="H35" s="46"/>
      <c r="I35" s="46"/>
      <c r="J35" s="46"/>
      <c r="K35" s="46"/>
      <c r="L35" s="46"/>
      <c r="M35" s="46"/>
      <c r="N35" s="46"/>
      <c r="O35" s="46"/>
      <c r="P35" s="46"/>
      <c r="Q35" s="46"/>
      <c r="R35" s="46"/>
      <c r="S35" s="46"/>
      <c r="T35" s="46"/>
    </row>
    <row r="36" ht="15.75" customHeight="1">
      <c r="A36" s="696" t="s">
        <v>1058</v>
      </c>
      <c r="B36" s="697">
        <v>54.65</v>
      </c>
      <c r="C36" s="698">
        <v>8.595090519447E12</v>
      </c>
      <c r="D36" s="698">
        <v>145.0</v>
      </c>
      <c r="E36" s="699" t="s">
        <v>1059</v>
      </c>
      <c r="F36" s="700">
        <f>B36*євро</f>
        <v>2380.745275</v>
      </c>
      <c r="G36" s="46"/>
      <c r="H36" s="46"/>
      <c r="I36" s="46"/>
      <c r="J36" s="46"/>
      <c r="K36" s="46"/>
      <c r="L36" s="46"/>
      <c r="M36" s="46"/>
      <c r="N36" s="46"/>
      <c r="O36" s="46"/>
      <c r="P36" s="46"/>
      <c r="Q36" s="46"/>
      <c r="R36" s="46"/>
      <c r="S36" s="46"/>
      <c r="T36" s="46"/>
    </row>
    <row r="37" ht="15.75" customHeight="1">
      <c r="A37" s="696" t="s">
        <v>1060</v>
      </c>
      <c r="B37" s="697">
        <v>71.72</v>
      </c>
      <c r="C37" s="698">
        <v>8.595090519454E12</v>
      </c>
      <c r="D37" s="698">
        <v>150.0</v>
      </c>
      <c r="E37" s="699" t="s">
        <v>1024</v>
      </c>
      <c r="F37" s="700">
        <f>B37*євро</f>
        <v>3124.37422</v>
      </c>
      <c r="G37" s="46"/>
      <c r="H37" s="46"/>
      <c r="I37" s="46"/>
      <c r="J37" s="46"/>
      <c r="K37" s="46"/>
      <c r="L37" s="46"/>
      <c r="M37" s="46"/>
      <c r="N37" s="46"/>
      <c r="O37" s="46"/>
      <c r="P37" s="46"/>
      <c r="Q37" s="46"/>
      <c r="R37" s="46"/>
      <c r="S37" s="46"/>
      <c r="T37" s="46"/>
    </row>
    <row r="38" ht="15.75" customHeight="1">
      <c r="A38" s="696" t="s">
        <v>937</v>
      </c>
      <c r="B38" s="697">
        <v>125.36</v>
      </c>
      <c r="C38" s="698">
        <v>8.595090519461E12</v>
      </c>
      <c r="D38" s="698">
        <v>440.0</v>
      </c>
      <c r="E38" s="699" t="s">
        <v>1061</v>
      </c>
      <c r="F38" s="700">
        <f>B38*євро</f>
        <v>5461.12036</v>
      </c>
      <c r="G38" s="46"/>
      <c r="H38" s="46"/>
      <c r="I38" s="46"/>
      <c r="J38" s="46"/>
      <c r="K38" s="46"/>
      <c r="L38" s="46"/>
      <c r="M38" s="46"/>
      <c r="N38" s="46"/>
      <c r="O38" s="46"/>
      <c r="P38" s="46"/>
      <c r="Q38" s="46"/>
      <c r="R38" s="46"/>
      <c r="S38" s="46"/>
      <c r="T38" s="46"/>
    </row>
    <row r="39" ht="15.75" customHeight="1">
      <c r="A39" s="696" t="s">
        <v>929</v>
      </c>
      <c r="B39" s="697">
        <v>69.79</v>
      </c>
      <c r="C39" s="698">
        <v>8.595090519485E12</v>
      </c>
      <c r="D39" s="698">
        <v>250.0</v>
      </c>
      <c r="E39" s="699" t="s">
        <v>1062</v>
      </c>
      <c r="F39" s="700">
        <f>B39*євро</f>
        <v>3040.296665</v>
      </c>
      <c r="G39" s="46"/>
      <c r="H39" s="46"/>
      <c r="I39" s="46"/>
      <c r="J39" s="46"/>
      <c r="K39" s="46"/>
      <c r="L39" s="46"/>
      <c r="M39" s="46"/>
      <c r="N39" s="46"/>
      <c r="O39" s="46"/>
      <c r="P39" s="46"/>
      <c r="Q39" s="46"/>
      <c r="R39" s="46"/>
      <c r="S39" s="46"/>
      <c r="T39" s="46"/>
    </row>
    <row r="40" ht="15.75" customHeight="1">
      <c r="A40" s="696" t="s">
        <v>1063</v>
      </c>
      <c r="B40" s="697">
        <v>30.41</v>
      </c>
      <c r="C40" s="698">
        <v>8.595090519508E12</v>
      </c>
      <c r="D40" s="698">
        <v>80.0</v>
      </c>
      <c r="E40" s="699" t="s">
        <v>1064</v>
      </c>
      <c r="F40" s="700">
        <f>B40*євро</f>
        <v>1324.766035</v>
      </c>
      <c r="G40" s="46"/>
      <c r="H40" s="46"/>
      <c r="I40" s="46"/>
      <c r="J40" s="46"/>
      <c r="K40" s="46"/>
      <c r="L40" s="46"/>
      <c r="M40" s="46"/>
      <c r="N40" s="46"/>
      <c r="O40" s="46"/>
      <c r="P40" s="46"/>
      <c r="Q40" s="46"/>
      <c r="R40" s="46"/>
      <c r="S40" s="46"/>
      <c r="T40" s="46"/>
    </row>
    <row r="41" ht="15.75" customHeight="1">
      <c r="A41" s="696" t="s">
        <v>1065</v>
      </c>
      <c r="B41" s="697">
        <v>98.9</v>
      </c>
      <c r="C41" s="698">
        <v>8.595090519522E12</v>
      </c>
      <c r="D41" s="698">
        <v>375.0</v>
      </c>
      <c r="E41" s="699" t="s">
        <v>1066</v>
      </c>
      <c r="F41" s="700">
        <f>B41*євро</f>
        <v>4308.43015</v>
      </c>
      <c r="G41" s="46"/>
      <c r="H41" s="46"/>
      <c r="I41" s="46"/>
      <c r="J41" s="46"/>
      <c r="K41" s="46"/>
      <c r="L41" s="46"/>
      <c r="M41" s="46"/>
      <c r="N41" s="46"/>
      <c r="O41" s="46"/>
      <c r="P41" s="46"/>
      <c r="Q41" s="46"/>
      <c r="R41" s="46"/>
      <c r="S41" s="46"/>
      <c r="T41" s="46"/>
    </row>
    <row r="42" ht="15.75" customHeight="1">
      <c r="A42" s="696" t="s">
        <v>1067</v>
      </c>
      <c r="B42" s="697">
        <v>49.01</v>
      </c>
      <c r="C42" s="698">
        <v>8.595090519553E12</v>
      </c>
      <c r="D42" s="698">
        <v>150.0</v>
      </c>
      <c r="E42" s="699" t="s">
        <v>1068</v>
      </c>
      <c r="F42" s="700">
        <f>B42*євро</f>
        <v>2135.047135</v>
      </c>
      <c r="G42" s="46"/>
      <c r="H42" s="46"/>
      <c r="I42" s="46"/>
      <c r="J42" s="46"/>
      <c r="K42" s="46"/>
      <c r="L42" s="46"/>
      <c r="M42" s="46"/>
      <c r="N42" s="46"/>
      <c r="O42" s="46"/>
      <c r="P42" s="46"/>
      <c r="Q42" s="46"/>
      <c r="R42" s="46"/>
      <c r="S42" s="46"/>
      <c r="T42" s="46"/>
    </row>
    <row r="43" ht="15.75" customHeight="1">
      <c r="A43" s="696" t="s">
        <v>1069</v>
      </c>
      <c r="B43" s="697">
        <v>77.6</v>
      </c>
      <c r="C43" s="698">
        <v>8.595090519751E12</v>
      </c>
      <c r="D43" s="698">
        <v>250.0</v>
      </c>
      <c r="E43" s="699" t="s">
        <v>1070</v>
      </c>
      <c r="F43" s="700">
        <f>B43*євро</f>
        <v>3380.5276</v>
      </c>
      <c r="G43" s="46"/>
      <c r="H43" s="46"/>
      <c r="I43" s="46"/>
      <c r="J43" s="46"/>
      <c r="K43" s="46"/>
      <c r="L43" s="46"/>
      <c r="M43" s="46"/>
      <c r="N43" s="46"/>
      <c r="O43" s="46"/>
      <c r="P43" s="46"/>
      <c r="Q43" s="46"/>
      <c r="R43" s="46"/>
      <c r="S43" s="46"/>
      <c r="T43" s="46"/>
    </row>
    <row r="44" ht="15.75" customHeight="1">
      <c r="A44" s="696" t="s">
        <v>1071</v>
      </c>
      <c r="B44" s="697">
        <v>145.97</v>
      </c>
      <c r="C44" s="698">
        <v>8.595090520023E12</v>
      </c>
      <c r="D44" s="698">
        <v>450.0</v>
      </c>
      <c r="E44" s="699" t="s">
        <v>1072</v>
      </c>
      <c r="F44" s="700">
        <f>B44*євро</f>
        <v>6358.964095</v>
      </c>
      <c r="G44" s="46"/>
      <c r="H44" s="46"/>
      <c r="I44" s="46"/>
      <c r="J44" s="46"/>
      <c r="K44" s="46"/>
      <c r="L44" s="46"/>
      <c r="M44" s="46"/>
      <c r="N44" s="46"/>
      <c r="O44" s="46"/>
      <c r="P44" s="46"/>
      <c r="Q44" s="46"/>
      <c r="R44" s="46"/>
      <c r="S44" s="46"/>
      <c r="T44" s="46"/>
    </row>
    <row r="45" ht="15.75" customHeight="1">
      <c r="A45" s="696" t="s">
        <v>1073</v>
      </c>
      <c r="B45" s="697">
        <v>81.38</v>
      </c>
      <c r="C45" s="698">
        <v>8.595090520948E12</v>
      </c>
      <c r="D45" s="698">
        <v>100.0</v>
      </c>
      <c r="E45" s="699" t="s">
        <v>1074</v>
      </c>
      <c r="F45" s="700">
        <f>B45*євро</f>
        <v>3545.19763</v>
      </c>
      <c r="G45" s="46"/>
      <c r="H45" s="46"/>
      <c r="I45" s="46"/>
      <c r="J45" s="46"/>
      <c r="K45" s="46"/>
      <c r="L45" s="46"/>
      <c r="M45" s="46"/>
      <c r="N45" s="46"/>
      <c r="O45" s="46"/>
      <c r="P45" s="46"/>
      <c r="Q45" s="46"/>
      <c r="R45" s="46"/>
      <c r="S45" s="46"/>
      <c r="T45" s="46"/>
    </row>
    <row r="46" ht="15.75" customHeight="1">
      <c r="A46" s="696" t="s">
        <v>1075</v>
      </c>
      <c r="B46" s="697">
        <v>55.66</v>
      </c>
      <c r="C46" s="698">
        <v>8.595090521556E12</v>
      </c>
      <c r="D46" s="698">
        <v>140.0</v>
      </c>
      <c r="E46" s="699" t="s">
        <v>1076</v>
      </c>
      <c r="F46" s="700">
        <f>B46*євро</f>
        <v>2424.74441</v>
      </c>
      <c r="G46" s="46"/>
      <c r="H46" s="46"/>
      <c r="I46" s="46"/>
      <c r="J46" s="46"/>
      <c r="K46" s="46"/>
      <c r="L46" s="46"/>
      <c r="M46" s="46"/>
      <c r="N46" s="46"/>
      <c r="O46" s="46"/>
      <c r="P46" s="46"/>
      <c r="Q46" s="46"/>
      <c r="R46" s="46"/>
      <c r="S46" s="46"/>
      <c r="T46" s="46"/>
    </row>
    <row r="47" ht="15.75" customHeight="1">
      <c r="A47" s="696" t="s">
        <v>1077</v>
      </c>
      <c r="B47" s="697">
        <v>72.23</v>
      </c>
      <c r="C47" s="698">
        <v>8.595090521563E12</v>
      </c>
      <c r="D47" s="698">
        <v>145.0</v>
      </c>
      <c r="E47" s="699" t="s">
        <v>1078</v>
      </c>
      <c r="F47" s="700">
        <f>B47*євро</f>
        <v>3146.591605</v>
      </c>
      <c r="G47" s="46"/>
      <c r="H47" s="46"/>
      <c r="I47" s="46"/>
      <c r="J47" s="46"/>
      <c r="K47" s="46"/>
      <c r="L47" s="46"/>
      <c r="M47" s="46"/>
      <c r="N47" s="46"/>
      <c r="O47" s="46"/>
      <c r="P47" s="46"/>
      <c r="Q47" s="46"/>
      <c r="R47" s="46"/>
      <c r="S47" s="46"/>
      <c r="T47" s="46"/>
    </row>
    <row r="48" ht="15.75" customHeight="1">
      <c r="A48" s="696" t="s">
        <v>1079</v>
      </c>
      <c r="B48" s="697">
        <v>56.17</v>
      </c>
      <c r="C48" s="698">
        <v>8.595090521822E12</v>
      </c>
      <c r="D48" s="698">
        <v>140.0</v>
      </c>
      <c r="E48" s="699" t="s">
        <v>1080</v>
      </c>
      <c r="F48" s="700">
        <f>B48*євро</f>
        <v>2446.961795</v>
      </c>
      <c r="G48" s="46"/>
      <c r="H48" s="46"/>
      <c r="I48" s="46"/>
      <c r="J48" s="46"/>
      <c r="K48" s="46"/>
      <c r="L48" s="46"/>
      <c r="M48" s="46"/>
      <c r="N48" s="46"/>
      <c r="O48" s="46"/>
      <c r="P48" s="46"/>
      <c r="Q48" s="46"/>
      <c r="R48" s="46"/>
      <c r="S48" s="46"/>
      <c r="T48" s="46"/>
    </row>
    <row r="49" ht="15.75" customHeight="1">
      <c r="A49" s="696" t="s">
        <v>1081</v>
      </c>
      <c r="B49" s="697">
        <v>23.9</v>
      </c>
      <c r="C49" s="698">
        <v>8.59509052368E12</v>
      </c>
      <c r="D49" s="698">
        <v>75.0</v>
      </c>
      <c r="E49" s="699" t="s">
        <v>1082</v>
      </c>
      <c r="F49" s="700">
        <f>B49*євро</f>
        <v>1041.16765</v>
      </c>
      <c r="G49" s="46"/>
      <c r="H49" s="46"/>
      <c r="I49" s="46"/>
      <c r="J49" s="46"/>
      <c r="K49" s="46"/>
      <c r="L49" s="46"/>
      <c r="M49" s="46"/>
      <c r="N49" s="46"/>
      <c r="O49" s="46"/>
      <c r="P49" s="46"/>
      <c r="Q49" s="46"/>
      <c r="R49" s="46"/>
      <c r="S49" s="46"/>
      <c r="T49" s="46"/>
    </row>
    <row r="50" ht="15.75" customHeight="1">
      <c r="A50" s="696" t="s">
        <v>1083</v>
      </c>
      <c r="B50" s="697">
        <v>98.38</v>
      </c>
      <c r="C50" s="698">
        <v>8.595090524915E12</v>
      </c>
      <c r="D50" s="698">
        <v>255.0</v>
      </c>
      <c r="E50" s="699" t="s">
        <v>1084</v>
      </c>
      <c r="F50" s="700">
        <f>B50*євро</f>
        <v>4285.77713</v>
      </c>
      <c r="G50" s="46"/>
      <c r="H50" s="46"/>
      <c r="I50" s="46"/>
      <c r="J50" s="46"/>
      <c r="K50" s="46"/>
      <c r="L50" s="46"/>
      <c r="M50" s="46"/>
      <c r="N50" s="46"/>
      <c r="O50" s="46"/>
      <c r="P50" s="46"/>
      <c r="Q50" s="46"/>
      <c r="R50" s="46"/>
      <c r="S50" s="46"/>
      <c r="T50" s="46"/>
    </row>
    <row r="51" ht="15.75" customHeight="1">
      <c r="A51" s="696" t="s">
        <v>1085</v>
      </c>
      <c r="B51" s="697">
        <v>113.04</v>
      </c>
      <c r="C51" s="698">
        <v>8.595090526339E12</v>
      </c>
      <c r="D51" s="698">
        <v>385.0</v>
      </c>
      <c r="E51" s="699" t="s">
        <v>1086</v>
      </c>
      <c r="F51" s="700">
        <f>B51*євро</f>
        <v>4924.41804</v>
      </c>
      <c r="G51" s="46"/>
      <c r="H51" s="46"/>
      <c r="I51" s="46"/>
      <c r="J51" s="46"/>
      <c r="K51" s="46"/>
      <c r="L51" s="46"/>
      <c r="M51" s="46"/>
      <c r="N51" s="46"/>
      <c r="O51" s="46"/>
      <c r="P51" s="46"/>
      <c r="Q51" s="46"/>
      <c r="R51" s="46"/>
      <c r="S51" s="46"/>
      <c r="T51" s="46"/>
    </row>
    <row r="52" ht="15.75" customHeight="1">
      <c r="A52" s="696" t="s">
        <v>1087</v>
      </c>
      <c r="B52" s="697">
        <v>52.83</v>
      </c>
      <c r="C52" s="698">
        <v>8.595090527718E12</v>
      </c>
      <c r="D52" s="698">
        <v>160.0</v>
      </c>
      <c r="E52" s="699" t="s">
        <v>1088</v>
      </c>
      <c r="F52" s="700">
        <f>B52*євро</f>
        <v>2301.459705</v>
      </c>
      <c r="G52" s="46"/>
      <c r="H52" s="46"/>
      <c r="I52" s="46"/>
      <c r="J52" s="46"/>
      <c r="K52" s="46"/>
      <c r="L52" s="46"/>
      <c r="M52" s="46"/>
      <c r="N52" s="46"/>
      <c r="O52" s="46"/>
      <c r="P52" s="46"/>
      <c r="Q52" s="46"/>
      <c r="R52" s="46"/>
      <c r="S52" s="46"/>
      <c r="T52" s="46"/>
    </row>
    <row r="53" ht="15.75" customHeight="1">
      <c r="A53" s="696" t="s">
        <v>1089</v>
      </c>
      <c r="B53" s="697">
        <v>71.98</v>
      </c>
      <c r="C53" s="698">
        <v>8.595090529965E12</v>
      </c>
      <c r="D53" s="698">
        <v>145.0</v>
      </c>
      <c r="E53" s="699" t="s">
        <v>1090</v>
      </c>
      <c r="F53" s="700">
        <f>B53*євро</f>
        <v>3135.70073</v>
      </c>
      <c r="G53" s="46"/>
      <c r="H53" s="46"/>
      <c r="I53" s="46"/>
      <c r="J53" s="46"/>
      <c r="K53" s="46"/>
      <c r="L53" s="46"/>
      <c r="M53" s="46"/>
      <c r="N53" s="46"/>
      <c r="O53" s="46"/>
      <c r="P53" s="46"/>
      <c r="Q53" s="46"/>
      <c r="R53" s="46"/>
      <c r="S53" s="46"/>
      <c r="T53" s="46"/>
    </row>
    <row r="54" ht="15.75" customHeight="1">
      <c r="A54" s="696" t="s">
        <v>1091</v>
      </c>
      <c r="B54" s="697">
        <v>23.68</v>
      </c>
      <c r="C54" s="698">
        <v>8.595090530046E12</v>
      </c>
      <c r="D54" s="698">
        <v>55.0</v>
      </c>
      <c r="E54" s="699" t="s">
        <v>1092</v>
      </c>
      <c r="F54" s="700">
        <f>B54*євро</f>
        <v>1031.58368</v>
      </c>
      <c r="G54" s="46"/>
      <c r="H54" s="46"/>
      <c r="I54" s="46"/>
      <c r="J54" s="46"/>
      <c r="K54" s="46"/>
      <c r="L54" s="46"/>
      <c r="M54" s="46"/>
      <c r="N54" s="46"/>
      <c r="O54" s="46"/>
      <c r="P54" s="46"/>
      <c r="Q54" s="46"/>
      <c r="R54" s="46"/>
      <c r="S54" s="46"/>
      <c r="T54" s="46"/>
    </row>
    <row r="55" ht="15.75" customHeight="1">
      <c r="A55" s="696" t="s">
        <v>1093</v>
      </c>
      <c r="B55" s="697">
        <v>55.06</v>
      </c>
      <c r="C55" s="698">
        <v>8.595090533016E12</v>
      </c>
      <c r="D55" s="698">
        <v>175.0</v>
      </c>
      <c r="E55" s="699" t="s">
        <v>1094</v>
      </c>
      <c r="F55" s="700">
        <f>B55*євро</f>
        <v>2398.60631</v>
      </c>
      <c r="G55" s="46"/>
      <c r="H55" s="46"/>
      <c r="I55" s="46"/>
      <c r="J55" s="46"/>
      <c r="K55" s="46"/>
      <c r="L55" s="46"/>
      <c r="M55" s="46"/>
      <c r="N55" s="46"/>
      <c r="O55" s="46"/>
      <c r="P55" s="46"/>
      <c r="Q55" s="46"/>
      <c r="R55" s="46"/>
      <c r="S55" s="46"/>
      <c r="T55" s="46"/>
    </row>
    <row r="56" ht="15.75" customHeight="1">
      <c r="A56" s="696" t="s">
        <v>1095</v>
      </c>
      <c r="B56" s="697">
        <v>57.87</v>
      </c>
      <c r="C56" s="698">
        <v>8.595090533023E12</v>
      </c>
      <c r="D56" s="698">
        <v>180.0</v>
      </c>
      <c r="E56" s="699" t="s">
        <v>1096</v>
      </c>
      <c r="F56" s="700">
        <f>B56*євро</f>
        <v>2521.019745</v>
      </c>
      <c r="G56" s="46"/>
      <c r="H56" s="46"/>
      <c r="I56" s="46"/>
      <c r="J56" s="46"/>
      <c r="K56" s="46"/>
      <c r="L56" s="46"/>
      <c r="M56" s="46"/>
      <c r="N56" s="46"/>
      <c r="O56" s="46"/>
      <c r="P56" s="46"/>
      <c r="Q56" s="46"/>
      <c r="R56" s="46"/>
      <c r="S56" s="46"/>
      <c r="T56" s="46"/>
    </row>
    <row r="57" ht="15.75" customHeight="1">
      <c r="A57" s="696" t="s">
        <v>1097</v>
      </c>
      <c r="B57" s="697">
        <v>35.23</v>
      </c>
      <c r="C57" s="698">
        <v>8.59509053303E12</v>
      </c>
      <c r="D57" s="698">
        <v>100.0</v>
      </c>
      <c r="E57" s="699" t="s">
        <v>1098</v>
      </c>
      <c r="F57" s="700">
        <f>B57*євро</f>
        <v>1534.742105</v>
      </c>
      <c r="G57" s="46"/>
      <c r="H57" s="46"/>
      <c r="I57" s="46"/>
      <c r="J57" s="46"/>
      <c r="K57" s="46"/>
      <c r="L57" s="46"/>
      <c r="M57" s="46"/>
      <c r="N57" s="46"/>
      <c r="O57" s="46"/>
      <c r="P57" s="46"/>
      <c r="Q57" s="46"/>
      <c r="R57" s="46"/>
      <c r="S57" s="46"/>
      <c r="T57" s="46"/>
    </row>
    <row r="58" ht="15.75" customHeight="1">
      <c r="A58" s="696" t="s">
        <v>1099</v>
      </c>
      <c r="B58" s="697">
        <v>194.59</v>
      </c>
      <c r="C58" s="698">
        <v>8.595090533108E12</v>
      </c>
      <c r="D58" s="698">
        <v>440.0</v>
      </c>
      <c r="E58" s="699" t="s">
        <v>1100</v>
      </c>
      <c r="F58" s="700">
        <f>B58*євро</f>
        <v>8477.021465</v>
      </c>
      <c r="G58" s="46"/>
      <c r="H58" s="46"/>
      <c r="I58" s="46"/>
      <c r="J58" s="46"/>
      <c r="K58" s="46"/>
      <c r="L58" s="46"/>
      <c r="M58" s="46"/>
      <c r="N58" s="46"/>
      <c r="O58" s="46"/>
      <c r="P58" s="46"/>
      <c r="Q58" s="46"/>
      <c r="R58" s="46"/>
      <c r="S58" s="46"/>
      <c r="T58" s="46"/>
    </row>
    <row r="59" ht="15.75" customHeight="1">
      <c r="A59" s="696" t="s">
        <v>1101</v>
      </c>
      <c r="B59" s="697">
        <v>210.46</v>
      </c>
      <c r="C59" s="702">
        <v>8.595090533115E12</v>
      </c>
      <c r="D59" s="698">
        <v>440.0</v>
      </c>
      <c r="E59" s="699" t="s">
        <v>1102</v>
      </c>
      <c r="F59" s="700">
        <f>B59*євро</f>
        <v>9168.37421</v>
      </c>
      <c r="G59" s="46"/>
      <c r="H59" s="46"/>
      <c r="I59" s="46"/>
      <c r="J59" s="46"/>
      <c r="K59" s="46"/>
      <c r="L59" s="46"/>
      <c r="M59" s="46"/>
      <c r="N59" s="46"/>
      <c r="O59" s="46"/>
      <c r="P59" s="46"/>
      <c r="Q59" s="46"/>
      <c r="R59" s="46"/>
      <c r="S59" s="46"/>
      <c r="T59" s="46"/>
    </row>
    <row r="60" ht="15.75" customHeight="1">
      <c r="A60" s="696" t="s">
        <v>1103</v>
      </c>
      <c r="B60" s="697">
        <v>44.81</v>
      </c>
      <c r="C60" s="702">
        <v>8.595090533139E12</v>
      </c>
      <c r="D60" s="698">
        <v>70.0</v>
      </c>
      <c r="E60" s="699" t="s">
        <v>1104</v>
      </c>
      <c r="F60" s="700">
        <f>B60*євро</f>
        <v>1952.080435</v>
      </c>
      <c r="G60" s="46"/>
      <c r="H60" s="46"/>
      <c r="I60" s="46"/>
      <c r="J60" s="46"/>
      <c r="K60" s="46"/>
      <c r="L60" s="46"/>
      <c r="M60" s="46"/>
      <c r="N60" s="46"/>
      <c r="O60" s="46"/>
      <c r="P60" s="46"/>
      <c r="Q60" s="46"/>
      <c r="R60" s="46"/>
      <c r="S60" s="46"/>
      <c r="T60" s="46"/>
    </row>
    <row r="61" ht="15.75" customHeight="1">
      <c r="A61" s="696" t="s">
        <v>1105</v>
      </c>
      <c r="B61" s="697">
        <v>98.22</v>
      </c>
      <c r="C61" s="702">
        <v>8.595090533467E12</v>
      </c>
      <c r="D61" s="698">
        <v>175.0</v>
      </c>
      <c r="E61" s="699" t="s">
        <v>1106</v>
      </c>
      <c r="F61" s="700">
        <f>B61*євро</f>
        <v>4278.80697</v>
      </c>
      <c r="G61" s="46"/>
      <c r="H61" s="46"/>
      <c r="I61" s="46"/>
      <c r="J61" s="46"/>
      <c r="K61" s="46"/>
      <c r="L61" s="46"/>
      <c r="M61" s="46"/>
      <c r="N61" s="46"/>
      <c r="O61" s="46"/>
      <c r="P61" s="46"/>
      <c r="Q61" s="46"/>
      <c r="R61" s="46"/>
      <c r="S61" s="46"/>
      <c r="T61" s="46"/>
    </row>
    <row r="62" ht="15.75" customHeight="1">
      <c r="A62" s="696" t="s">
        <v>1107</v>
      </c>
      <c r="B62" s="697">
        <v>91.45</v>
      </c>
      <c r="C62" s="702">
        <v>8.595090533764E12</v>
      </c>
      <c r="D62" s="698">
        <v>115.0</v>
      </c>
      <c r="E62" s="699" t="s">
        <v>1108</v>
      </c>
      <c r="F62" s="700">
        <f>B62*євро</f>
        <v>3983.882075</v>
      </c>
      <c r="G62" s="46"/>
      <c r="H62" s="46"/>
      <c r="I62" s="46"/>
      <c r="J62" s="46"/>
      <c r="K62" s="46"/>
      <c r="L62" s="46"/>
      <c r="M62" s="46"/>
      <c r="N62" s="46"/>
      <c r="O62" s="46"/>
      <c r="P62" s="46"/>
      <c r="Q62" s="46"/>
      <c r="R62" s="46"/>
      <c r="S62" s="46"/>
      <c r="T62" s="46"/>
    </row>
    <row r="63" ht="15.75" customHeight="1">
      <c r="A63" s="696" t="s">
        <v>1109</v>
      </c>
      <c r="B63" s="697">
        <v>66.51</v>
      </c>
      <c r="C63" s="702">
        <v>8.595090533825E12</v>
      </c>
      <c r="D63" s="698">
        <v>150.0</v>
      </c>
      <c r="E63" s="699" t="s">
        <v>1110</v>
      </c>
      <c r="F63" s="700">
        <f>B63*євро</f>
        <v>2897.408385</v>
      </c>
      <c r="G63" s="46"/>
      <c r="H63" s="46"/>
      <c r="I63" s="46"/>
      <c r="J63" s="46"/>
      <c r="K63" s="46"/>
      <c r="L63" s="46"/>
      <c r="M63" s="46"/>
      <c r="N63" s="46"/>
      <c r="O63" s="46"/>
      <c r="P63" s="46"/>
      <c r="Q63" s="46"/>
      <c r="R63" s="46"/>
      <c r="S63" s="46"/>
      <c r="T63" s="46"/>
    </row>
    <row r="64" ht="15.75" customHeight="1">
      <c r="A64" s="696" t="s">
        <v>1111</v>
      </c>
      <c r="B64" s="697">
        <v>84.15</v>
      </c>
      <c r="C64" s="702">
        <v>8.595090533856E12</v>
      </c>
      <c r="D64" s="698">
        <v>140.0</v>
      </c>
      <c r="E64" s="699" t="s">
        <v>1112</v>
      </c>
      <c r="F64" s="700">
        <f>B64*євро</f>
        <v>3665.868525</v>
      </c>
      <c r="G64" s="46"/>
      <c r="H64" s="46"/>
      <c r="I64" s="46"/>
      <c r="J64" s="46"/>
      <c r="K64" s="46"/>
      <c r="L64" s="46"/>
      <c r="M64" s="46"/>
      <c r="N64" s="46"/>
      <c r="O64" s="46"/>
      <c r="P64" s="46"/>
      <c r="Q64" s="46"/>
      <c r="R64" s="46"/>
      <c r="S64" s="46"/>
      <c r="T64" s="46"/>
    </row>
    <row r="65" ht="15.75" customHeight="1">
      <c r="A65" s="696" t="s">
        <v>1113</v>
      </c>
      <c r="B65" s="697">
        <v>78.6</v>
      </c>
      <c r="C65" s="702">
        <v>8.59509053387E12</v>
      </c>
      <c r="D65" s="698">
        <v>140.0</v>
      </c>
      <c r="E65" s="699" t="s">
        <v>1114</v>
      </c>
      <c r="F65" s="700">
        <f>B65*євро</f>
        <v>3424.0911</v>
      </c>
      <c r="G65" s="46"/>
      <c r="H65" s="46"/>
      <c r="I65" s="46"/>
      <c r="J65" s="46"/>
      <c r="K65" s="46"/>
      <c r="L65" s="46"/>
      <c r="M65" s="46"/>
      <c r="N65" s="46"/>
      <c r="O65" s="46"/>
      <c r="P65" s="46"/>
      <c r="Q65" s="46"/>
      <c r="R65" s="46"/>
      <c r="S65" s="46"/>
      <c r="T65" s="46"/>
    </row>
    <row r="66" ht="15.75" customHeight="1">
      <c r="A66" s="696" t="s">
        <v>1115</v>
      </c>
      <c r="B66" s="697">
        <v>81.63</v>
      </c>
      <c r="C66" s="702">
        <v>8.595090533924E12</v>
      </c>
      <c r="D66" s="698">
        <v>140.0</v>
      </c>
      <c r="E66" s="699" t="s">
        <v>1116</v>
      </c>
      <c r="F66" s="700">
        <f>B66*євро</f>
        <v>3556.088505</v>
      </c>
      <c r="G66" s="46"/>
      <c r="H66" s="46"/>
      <c r="I66" s="46"/>
      <c r="J66" s="46"/>
      <c r="K66" s="46"/>
      <c r="L66" s="46"/>
      <c r="M66" s="46"/>
      <c r="N66" s="46"/>
      <c r="O66" s="46"/>
      <c r="P66" s="46"/>
      <c r="Q66" s="46"/>
      <c r="R66" s="46"/>
      <c r="S66" s="46"/>
      <c r="T66" s="46"/>
    </row>
    <row r="67" ht="15.75" customHeight="1">
      <c r="A67" s="696" t="s">
        <v>1117</v>
      </c>
      <c r="B67" s="697">
        <v>87.09</v>
      </c>
      <c r="C67" s="702">
        <v>8.595090534051E12</v>
      </c>
      <c r="D67" s="698">
        <v>155.0</v>
      </c>
      <c r="E67" s="699" t="s">
        <v>1118</v>
      </c>
      <c r="F67" s="700">
        <f>B67*євро</f>
        <v>3793.945215</v>
      </c>
      <c r="G67" s="46"/>
      <c r="H67" s="46"/>
      <c r="I67" s="46"/>
      <c r="J67" s="46"/>
      <c r="K67" s="46"/>
      <c r="L67" s="46"/>
      <c r="M67" s="46"/>
      <c r="N67" s="46"/>
      <c r="O67" s="46"/>
      <c r="P67" s="46"/>
      <c r="Q67" s="46"/>
      <c r="R67" s="46"/>
      <c r="S67" s="46"/>
      <c r="T67" s="46"/>
    </row>
    <row r="68" ht="15.75" customHeight="1">
      <c r="A68" s="696" t="s">
        <v>901</v>
      </c>
      <c r="B68" s="697">
        <v>48.37</v>
      </c>
      <c r="C68" s="702">
        <v>8.595090534211E12</v>
      </c>
      <c r="D68" s="698">
        <v>185.0</v>
      </c>
      <c r="E68" s="699" t="s">
        <v>1119</v>
      </c>
      <c r="F68" s="700">
        <f>B68*євро</f>
        <v>2107.166495</v>
      </c>
      <c r="G68" s="46"/>
      <c r="H68" s="46"/>
      <c r="I68" s="46"/>
      <c r="J68" s="46"/>
      <c r="K68" s="46"/>
      <c r="L68" s="46"/>
      <c r="M68" s="46"/>
      <c r="N68" s="46"/>
      <c r="O68" s="46"/>
      <c r="P68" s="46"/>
      <c r="Q68" s="46"/>
      <c r="R68" s="46"/>
      <c r="S68" s="46"/>
      <c r="T68" s="46"/>
    </row>
    <row r="69" ht="15.75" customHeight="1">
      <c r="A69" s="696" t="s">
        <v>1120</v>
      </c>
      <c r="B69" s="697">
        <v>61.19</v>
      </c>
      <c r="C69" s="702">
        <v>8.595090534228E12</v>
      </c>
      <c r="D69" s="698">
        <v>185.0</v>
      </c>
      <c r="E69" s="699" t="s">
        <v>1121</v>
      </c>
      <c r="F69" s="700">
        <f>B69*євро</f>
        <v>2665.650565</v>
      </c>
      <c r="G69" s="46"/>
      <c r="H69" s="46"/>
      <c r="I69" s="46"/>
      <c r="J69" s="46"/>
      <c r="K69" s="46"/>
      <c r="L69" s="46"/>
      <c r="M69" s="46"/>
      <c r="N69" s="46"/>
      <c r="O69" s="46"/>
      <c r="P69" s="46"/>
      <c r="Q69" s="46"/>
      <c r="R69" s="46"/>
      <c r="S69" s="46"/>
      <c r="T69" s="46"/>
    </row>
    <row r="70" ht="15.75" customHeight="1">
      <c r="A70" s="696" t="s">
        <v>905</v>
      </c>
      <c r="B70" s="697">
        <v>109.79</v>
      </c>
      <c r="C70" s="702">
        <v>8.595090534235E12</v>
      </c>
      <c r="D70" s="698">
        <v>285.0</v>
      </c>
      <c r="E70" s="699" t="s">
        <v>1122</v>
      </c>
      <c r="F70" s="700">
        <f>B70*євро</f>
        <v>4782.836665</v>
      </c>
      <c r="G70" s="46"/>
      <c r="H70" s="46"/>
      <c r="I70" s="46"/>
      <c r="J70" s="46"/>
      <c r="K70" s="46"/>
      <c r="L70" s="46"/>
      <c r="M70" s="46"/>
      <c r="N70" s="46"/>
      <c r="O70" s="46"/>
      <c r="P70" s="46"/>
      <c r="Q70" s="46"/>
      <c r="R70" s="46"/>
      <c r="S70" s="46"/>
      <c r="T70" s="46"/>
    </row>
    <row r="71" ht="15.75" customHeight="1">
      <c r="A71" s="696" t="s">
        <v>1123</v>
      </c>
      <c r="B71" s="697">
        <v>125.14</v>
      </c>
      <c r="C71" s="702">
        <v>8.595090534242E12</v>
      </c>
      <c r="D71" s="698">
        <v>290.0</v>
      </c>
      <c r="E71" s="699" t="s">
        <v>1124</v>
      </c>
      <c r="F71" s="700">
        <f>B71*євро</f>
        <v>5451.53639</v>
      </c>
      <c r="G71" s="46"/>
      <c r="H71" s="46"/>
      <c r="I71" s="46"/>
      <c r="J71" s="46"/>
      <c r="K71" s="46"/>
      <c r="L71" s="46"/>
      <c r="M71" s="46"/>
      <c r="N71" s="46"/>
      <c r="O71" s="46"/>
      <c r="P71" s="46"/>
      <c r="Q71" s="46"/>
      <c r="R71" s="46"/>
      <c r="S71" s="46"/>
      <c r="T71" s="46"/>
    </row>
    <row r="72" ht="15.75" customHeight="1">
      <c r="A72" s="696" t="s">
        <v>907</v>
      </c>
      <c r="B72" s="697">
        <v>138.74</v>
      </c>
      <c r="C72" s="702">
        <v>8.595090534259E12</v>
      </c>
      <c r="D72" s="698">
        <v>480.0</v>
      </c>
      <c r="E72" s="699" t="s">
        <v>1125</v>
      </c>
      <c r="F72" s="700">
        <f>B72*євро</f>
        <v>6043.99999</v>
      </c>
      <c r="G72" s="46"/>
      <c r="H72" s="46"/>
      <c r="I72" s="46"/>
      <c r="J72" s="46"/>
      <c r="K72" s="46"/>
      <c r="L72" s="46"/>
      <c r="M72" s="46"/>
      <c r="N72" s="46"/>
      <c r="O72" s="46"/>
      <c r="P72" s="46"/>
      <c r="Q72" s="46"/>
      <c r="R72" s="46"/>
      <c r="S72" s="46"/>
      <c r="T72" s="46"/>
    </row>
    <row r="73" ht="15.75" customHeight="1">
      <c r="A73" s="696" t="s">
        <v>1126</v>
      </c>
      <c r="B73" s="697">
        <v>153.35</v>
      </c>
      <c r="C73" s="702">
        <v>8.595090534266E12</v>
      </c>
      <c r="D73" s="698">
        <v>475.0</v>
      </c>
      <c r="E73" s="699" t="s">
        <v>1127</v>
      </c>
      <c r="F73" s="700">
        <f>B73*євро</f>
        <v>6680.462725</v>
      </c>
      <c r="G73" s="46"/>
      <c r="H73" s="46"/>
      <c r="I73" s="46"/>
      <c r="J73" s="46"/>
      <c r="K73" s="46"/>
      <c r="L73" s="46"/>
      <c r="M73" s="46"/>
      <c r="N73" s="46"/>
      <c r="O73" s="46"/>
      <c r="P73" s="46"/>
      <c r="Q73" s="46"/>
      <c r="R73" s="46"/>
      <c r="S73" s="46"/>
      <c r="T73" s="46"/>
    </row>
    <row r="74" ht="15.75" customHeight="1">
      <c r="A74" s="696" t="s">
        <v>911</v>
      </c>
      <c r="B74" s="697">
        <v>203.7</v>
      </c>
      <c r="C74" s="702">
        <v>8.595090534273E12</v>
      </c>
      <c r="D74" s="698">
        <v>590.0</v>
      </c>
      <c r="E74" s="699" t="s">
        <v>1128</v>
      </c>
      <c r="F74" s="700">
        <f>B74*євро</f>
        <v>8873.88495</v>
      </c>
      <c r="G74" s="46"/>
      <c r="H74" s="46"/>
      <c r="I74" s="46"/>
      <c r="J74" s="46"/>
      <c r="K74" s="46"/>
      <c r="L74" s="46"/>
      <c r="M74" s="46"/>
      <c r="N74" s="46"/>
      <c r="O74" s="46"/>
      <c r="P74" s="46"/>
      <c r="Q74" s="46"/>
      <c r="R74" s="46"/>
      <c r="S74" s="46"/>
      <c r="T74" s="46"/>
    </row>
    <row r="75" ht="15.75" customHeight="1">
      <c r="A75" s="696" t="s">
        <v>1129</v>
      </c>
      <c r="B75" s="697">
        <v>212.05</v>
      </c>
      <c r="C75" s="702">
        <v>8.59509053428E12</v>
      </c>
      <c r="D75" s="698">
        <v>595.0</v>
      </c>
      <c r="E75" s="699" t="s">
        <v>1130</v>
      </c>
      <c r="F75" s="700">
        <f>B75*євро</f>
        <v>9237.640175</v>
      </c>
      <c r="G75" s="46"/>
      <c r="H75" s="46"/>
      <c r="I75" s="46"/>
      <c r="J75" s="46"/>
      <c r="K75" s="46"/>
      <c r="L75" s="46"/>
      <c r="M75" s="46"/>
      <c r="N75" s="46"/>
      <c r="O75" s="46"/>
      <c r="P75" s="46"/>
      <c r="Q75" s="46"/>
      <c r="R75" s="46"/>
      <c r="S75" s="46"/>
      <c r="T75" s="46"/>
    </row>
    <row r="76" ht="15.75" customHeight="1">
      <c r="A76" s="696" t="s">
        <v>909</v>
      </c>
      <c r="B76" s="697">
        <v>186.53</v>
      </c>
      <c r="C76" s="702">
        <v>8.595090534297E12</v>
      </c>
      <c r="D76" s="698">
        <v>595.0</v>
      </c>
      <c r="E76" s="699" t="s">
        <v>1131</v>
      </c>
      <c r="F76" s="700">
        <f>B76*євро</f>
        <v>8125.899655</v>
      </c>
      <c r="G76" s="46"/>
      <c r="H76" s="46"/>
      <c r="I76" s="46"/>
      <c r="J76" s="46"/>
      <c r="K76" s="46"/>
      <c r="L76" s="46"/>
      <c r="M76" s="46"/>
      <c r="N76" s="46"/>
      <c r="O76" s="46"/>
      <c r="P76" s="46"/>
      <c r="Q76" s="46"/>
      <c r="R76" s="46"/>
      <c r="S76" s="46"/>
      <c r="T76" s="46"/>
    </row>
    <row r="77" ht="15.75" customHeight="1">
      <c r="A77" s="696" t="s">
        <v>1132</v>
      </c>
      <c r="B77" s="697">
        <v>201.14</v>
      </c>
      <c r="C77" s="702">
        <v>8.595090534303E12</v>
      </c>
      <c r="D77" s="698">
        <v>605.0</v>
      </c>
      <c r="E77" s="699" t="s">
        <v>1133</v>
      </c>
      <c r="F77" s="700">
        <f>B77*євро</f>
        <v>8762.36239</v>
      </c>
      <c r="G77" s="46"/>
      <c r="H77" s="46"/>
      <c r="I77" s="46"/>
      <c r="J77" s="46"/>
      <c r="K77" s="46"/>
      <c r="L77" s="46"/>
      <c r="M77" s="46"/>
      <c r="N77" s="46"/>
      <c r="O77" s="46"/>
      <c r="P77" s="46"/>
      <c r="Q77" s="46"/>
      <c r="R77" s="46"/>
      <c r="S77" s="46"/>
      <c r="T77" s="46"/>
    </row>
    <row r="78" ht="15.75" customHeight="1">
      <c r="A78" s="696" t="s">
        <v>1134</v>
      </c>
      <c r="B78" s="697">
        <v>37.03</v>
      </c>
      <c r="C78" s="702">
        <v>8.59509053431E12</v>
      </c>
      <c r="D78" s="698">
        <v>115.0</v>
      </c>
      <c r="E78" s="699" t="s">
        <v>1135</v>
      </c>
      <c r="F78" s="700">
        <f>B78*євро</f>
        <v>1613.156405</v>
      </c>
      <c r="G78" s="46"/>
      <c r="H78" s="46"/>
      <c r="I78" s="46"/>
      <c r="J78" s="46"/>
      <c r="K78" s="46"/>
      <c r="L78" s="46"/>
      <c r="M78" s="46"/>
      <c r="N78" s="46"/>
      <c r="O78" s="46"/>
      <c r="P78" s="46"/>
      <c r="Q78" s="46"/>
      <c r="R78" s="46"/>
      <c r="S78" s="46"/>
      <c r="T78" s="46"/>
    </row>
    <row r="79" ht="15.75" customHeight="1">
      <c r="A79" s="696" t="s">
        <v>1136</v>
      </c>
      <c r="B79" s="697">
        <v>55.85</v>
      </c>
      <c r="C79" s="702">
        <v>8.595090534327E12</v>
      </c>
      <c r="D79" s="698">
        <v>60.0</v>
      </c>
      <c r="E79" s="699" t="s">
        <v>1137</v>
      </c>
      <c r="F79" s="700">
        <f>B79*євро</f>
        <v>2433.021475</v>
      </c>
      <c r="G79" s="46"/>
      <c r="H79" s="46"/>
      <c r="I79" s="46"/>
      <c r="J79" s="46"/>
      <c r="K79" s="46"/>
      <c r="L79" s="46"/>
      <c r="M79" s="46"/>
      <c r="N79" s="46"/>
      <c r="O79" s="46"/>
      <c r="P79" s="46"/>
      <c r="Q79" s="46"/>
      <c r="R79" s="46"/>
      <c r="S79" s="46"/>
      <c r="T79" s="46"/>
    </row>
    <row r="80" ht="15.75" customHeight="1">
      <c r="A80" s="696" t="s">
        <v>1138</v>
      </c>
      <c r="B80" s="697">
        <v>96.24</v>
      </c>
      <c r="C80" s="702">
        <v>8.595090535102E12</v>
      </c>
      <c r="D80" s="698">
        <v>175.0</v>
      </c>
      <c r="E80" s="699" t="s">
        <v>1139</v>
      </c>
      <c r="F80" s="700">
        <f>B80*євро</f>
        <v>4192.55124</v>
      </c>
      <c r="G80" s="46"/>
      <c r="H80" s="46"/>
      <c r="I80" s="46"/>
      <c r="J80" s="46"/>
      <c r="K80" s="46"/>
      <c r="L80" s="46"/>
      <c r="M80" s="46"/>
      <c r="N80" s="46"/>
      <c r="O80" s="46"/>
      <c r="P80" s="46"/>
      <c r="Q80" s="46"/>
      <c r="R80" s="46"/>
      <c r="S80" s="46"/>
      <c r="T80" s="46"/>
    </row>
    <row r="81" ht="15.75" customHeight="1">
      <c r="A81" s="696" t="s">
        <v>1140</v>
      </c>
      <c r="B81" s="697">
        <v>89.61</v>
      </c>
      <c r="C81" s="702">
        <v>8.595090535119E12</v>
      </c>
      <c r="D81" s="698">
        <v>155.0</v>
      </c>
      <c r="E81" s="699" t="s">
        <v>1141</v>
      </c>
      <c r="F81" s="700">
        <f>B81*євро</f>
        <v>3903.725235</v>
      </c>
      <c r="G81" s="46"/>
      <c r="H81" s="46"/>
      <c r="I81" s="46"/>
      <c r="J81" s="46"/>
      <c r="K81" s="46"/>
      <c r="L81" s="46"/>
      <c r="M81" s="46"/>
      <c r="N81" s="46"/>
      <c r="O81" s="46"/>
      <c r="P81" s="46"/>
      <c r="Q81" s="46"/>
      <c r="R81" s="46"/>
      <c r="S81" s="46"/>
      <c r="T81" s="46"/>
    </row>
    <row r="82" ht="15.75" customHeight="1">
      <c r="A82" s="696" t="s">
        <v>1142</v>
      </c>
      <c r="B82" s="697">
        <v>139.75</v>
      </c>
      <c r="C82" s="702">
        <v>8.595090535331E12</v>
      </c>
      <c r="D82" s="698">
        <v>365.0</v>
      </c>
      <c r="E82" s="699" t="s">
        <v>1143</v>
      </c>
      <c r="F82" s="700">
        <f>B82*євро</f>
        <v>6087.999125</v>
      </c>
      <c r="G82" s="46"/>
      <c r="H82" s="46"/>
      <c r="I82" s="46"/>
      <c r="J82" s="46"/>
      <c r="K82" s="46"/>
      <c r="L82" s="46"/>
      <c r="M82" s="46"/>
      <c r="N82" s="46"/>
      <c r="O82" s="46"/>
      <c r="P82" s="46"/>
      <c r="Q82" s="46"/>
      <c r="R82" s="46"/>
      <c r="S82" s="46"/>
      <c r="T82" s="46"/>
    </row>
    <row r="83" ht="15.75" customHeight="1">
      <c r="A83" s="696" t="s">
        <v>1144</v>
      </c>
      <c r="B83" s="697">
        <v>102.45</v>
      </c>
      <c r="C83" s="702">
        <v>8.595090535355E12</v>
      </c>
      <c r="D83" s="698">
        <v>225.0</v>
      </c>
      <c r="E83" s="699" t="s">
        <v>1145</v>
      </c>
      <c r="F83" s="700">
        <f>B83*євро</f>
        <v>4463.080575</v>
      </c>
      <c r="G83" s="46"/>
      <c r="H83" s="46"/>
      <c r="I83" s="46"/>
      <c r="J83" s="46"/>
      <c r="K83" s="46"/>
      <c r="L83" s="46"/>
      <c r="M83" s="46"/>
      <c r="N83" s="46"/>
      <c r="O83" s="46"/>
      <c r="P83" s="46"/>
      <c r="Q83" s="46"/>
      <c r="R83" s="46"/>
      <c r="S83" s="46"/>
      <c r="T83" s="46"/>
    </row>
    <row r="84" ht="15.75" customHeight="1">
      <c r="A84" s="696" t="s">
        <v>1146</v>
      </c>
      <c r="B84" s="697">
        <v>182.91</v>
      </c>
      <c r="C84" s="702">
        <v>8.595090535362E12</v>
      </c>
      <c r="D84" s="698">
        <v>185.0</v>
      </c>
      <c r="E84" s="699" t="s">
        <v>1147</v>
      </c>
      <c r="F84" s="700">
        <f>B84*євро</f>
        <v>7968.199785</v>
      </c>
      <c r="G84" s="46"/>
      <c r="H84" s="46"/>
      <c r="I84" s="46"/>
      <c r="J84" s="46"/>
      <c r="K84" s="46"/>
      <c r="L84" s="46"/>
      <c r="M84" s="46"/>
      <c r="N84" s="46"/>
      <c r="O84" s="46"/>
      <c r="P84" s="46"/>
      <c r="Q84" s="46"/>
      <c r="R84" s="46"/>
      <c r="S84" s="46"/>
      <c r="T84" s="46"/>
    </row>
    <row r="85" ht="15.75" customHeight="1">
      <c r="A85" s="696" t="s">
        <v>1148</v>
      </c>
      <c r="B85" s="697">
        <v>87.34</v>
      </c>
      <c r="C85" s="702">
        <v>8.595090535379E12</v>
      </c>
      <c r="D85" s="698">
        <v>170.0</v>
      </c>
      <c r="E85" s="699" t="s">
        <v>1149</v>
      </c>
      <c r="F85" s="700">
        <f>B85*євро</f>
        <v>3804.83609</v>
      </c>
      <c r="G85" s="46"/>
      <c r="H85" s="46"/>
      <c r="I85" s="46"/>
      <c r="J85" s="46"/>
      <c r="K85" s="46"/>
      <c r="L85" s="46"/>
      <c r="M85" s="46"/>
      <c r="N85" s="46"/>
      <c r="O85" s="46"/>
      <c r="P85" s="46"/>
      <c r="Q85" s="46"/>
      <c r="R85" s="46"/>
      <c r="S85" s="46"/>
      <c r="T85" s="46"/>
    </row>
    <row r="86" ht="15.75" customHeight="1">
      <c r="A86" s="696" t="s">
        <v>1150</v>
      </c>
      <c r="B86" s="697">
        <v>383.47</v>
      </c>
      <c r="C86" s="702">
        <v>8.595090535706E12</v>
      </c>
      <c r="D86" s="698">
        <v>1025.0</v>
      </c>
      <c r="E86" s="699" t="s">
        <v>1151</v>
      </c>
      <c r="F86" s="700">
        <f>B86*євро</f>
        <v>16705.29535</v>
      </c>
      <c r="G86" s="46"/>
      <c r="H86" s="46"/>
      <c r="I86" s="46"/>
      <c r="J86" s="46"/>
      <c r="K86" s="46"/>
      <c r="L86" s="46"/>
      <c r="M86" s="46"/>
      <c r="N86" s="46"/>
      <c r="O86" s="46"/>
      <c r="P86" s="46"/>
      <c r="Q86" s="46"/>
      <c r="R86" s="46"/>
      <c r="S86" s="46"/>
      <c r="T86" s="46"/>
    </row>
    <row r="87" ht="15.75" customHeight="1">
      <c r="A87" s="696" t="s">
        <v>1152</v>
      </c>
      <c r="B87" s="697">
        <v>505.58</v>
      </c>
      <c r="C87" s="702">
        <v>8.595090535713E12</v>
      </c>
      <c r="D87" s="698">
        <v>1365.0</v>
      </c>
      <c r="E87" s="699" t="s">
        <v>1153</v>
      </c>
      <c r="F87" s="700">
        <f>B87*євро</f>
        <v>22024.83433</v>
      </c>
      <c r="G87" s="46"/>
      <c r="H87" s="46"/>
      <c r="I87" s="46"/>
      <c r="J87" s="46"/>
      <c r="K87" s="46"/>
      <c r="L87" s="46"/>
      <c r="M87" s="46"/>
      <c r="N87" s="46"/>
      <c r="O87" s="46"/>
      <c r="P87" s="46"/>
      <c r="Q87" s="46"/>
      <c r="R87" s="46"/>
      <c r="S87" s="46"/>
      <c r="T87" s="46"/>
    </row>
    <row r="88" ht="15.75" customHeight="1">
      <c r="A88" s="696" t="s">
        <v>1154</v>
      </c>
      <c r="B88" s="697">
        <v>573.91</v>
      </c>
      <c r="C88" s="702">
        <v>8.59509053572E12</v>
      </c>
      <c r="D88" s="698">
        <v>1355.0</v>
      </c>
      <c r="E88" s="699" t="s">
        <v>1155</v>
      </c>
      <c r="F88" s="700">
        <f>B88*євро</f>
        <v>25001.52829</v>
      </c>
      <c r="G88" s="46"/>
      <c r="H88" s="46"/>
      <c r="I88" s="46"/>
      <c r="J88" s="46"/>
      <c r="K88" s="46"/>
      <c r="L88" s="46"/>
      <c r="M88" s="46"/>
      <c r="N88" s="46"/>
      <c r="O88" s="46"/>
      <c r="P88" s="46"/>
      <c r="Q88" s="46"/>
      <c r="R88" s="46"/>
      <c r="S88" s="46"/>
      <c r="T88" s="46"/>
    </row>
    <row r="89" ht="15.75" customHeight="1">
      <c r="A89" s="696" t="s">
        <v>1156</v>
      </c>
      <c r="B89" s="697">
        <v>121.86</v>
      </c>
      <c r="C89" s="702">
        <v>8.595090535737E12</v>
      </c>
      <c r="D89" s="698">
        <v>320.0</v>
      </c>
      <c r="E89" s="699" t="s">
        <v>1157</v>
      </c>
      <c r="F89" s="700">
        <f>B89*євро</f>
        <v>5308.64811</v>
      </c>
      <c r="G89" s="46"/>
      <c r="H89" s="46"/>
      <c r="I89" s="46"/>
      <c r="J89" s="46"/>
      <c r="K89" s="46"/>
      <c r="L89" s="46"/>
      <c r="M89" s="46"/>
      <c r="N89" s="46"/>
      <c r="O89" s="46"/>
      <c r="P89" s="46"/>
      <c r="Q89" s="46"/>
      <c r="R89" s="46"/>
      <c r="S89" s="46"/>
      <c r="T89" s="46"/>
    </row>
    <row r="90" ht="15.75" customHeight="1">
      <c r="A90" s="696" t="s">
        <v>1158</v>
      </c>
      <c r="B90" s="697">
        <v>219.44</v>
      </c>
      <c r="C90" s="702">
        <v>8.595090535744E12</v>
      </c>
      <c r="D90" s="698">
        <v>320.0</v>
      </c>
      <c r="E90" s="699" t="s">
        <v>1159</v>
      </c>
      <c r="F90" s="700">
        <f>B90*євро</f>
        <v>9559.57444</v>
      </c>
      <c r="G90" s="46"/>
      <c r="H90" s="46"/>
      <c r="I90" s="46"/>
      <c r="J90" s="46"/>
      <c r="K90" s="46"/>
      <c r="L90" s="46"/>
      <c r="M90" s="46"/>
      <c r="N90" s="46"/>
      <c r="O90" s="46"/>
      <c r="P90" s="46"/>
      <c r="Q90" s="46"/>
      <c r="R90" s="46"/>
      <c r="S90" s="46"/>
      <c r="T90" s="46"/>
    </row>
    <row r="91" ht="15.75" customHeight="1">
      <c r="A91" s="696" t="s">
        <v>1160</v>
      </c>
      <c r="B91" s="697">
        <v>191.22</v>
      </c>
      <c r="C91" s="702">
        <v>8.595090535904E12</v>
      </c>
      <c r="D91" s="698">
        <v>255.0</v>
      </c>
      <c r="E91" s="699" t="s">
        <v>1161</v>
      </c>
      <c r="F91" s="700">
        <f>B91*євро</f>
        <v>8330.21247</v>
      </c>
      <c r="G91" s="46"/>
      <c r="H91" s="46"/>
      <c r="I91" s="46"/>
      <c r="J91" s="46"/>
      <c r="K91" s="46"/>
      <c r="L91" s="46"/>
      <c r="M91" s="46"/>
      <c r="N91" s="46"/>
      <c r="O91" s="46"/>
      <c r="P91" s="46"/>
      <c r="Q91" s="46"/>
      <c r="R91" s="46"/>
      <c r="S91" s="46"/>
      <c r="T91" s="46"/>
    </row>
    <row r="92" ht="15.75" customHeight="1">
      <c r="A92" s="696" t="s">
        <v>1162</v>
      </c>
      <c r="B92" s="697">
        <v>23.92</v>
      </c>
      <c r="C92" s="702">
        <v>8.595090535942E12</v>
      </c>
      <c r="D92" s="698">
        <v>75.0</v>
      </c>
      <c r="E92" s="699" t="s">
        <v>1163</v>
      </c>
      <c r="F92" s="700">
        <f>B92*євро</f>
        <v>1042.03892</v>
      </c>
      <c r="G92" s="46"/>
      <c r="H92" s="46"/>
      <c r="I92" s="46"/>
      <c r="J92" s="46"/>
      <c r="K92" s="46"/>
      <c r="L92" s="46"/>
      <c r="M92" s="46"/>
      <c r="N92" s="46"/>
      <c r="O92" s="46"/>
      <c r="P92" s="46"/>
      <c r="Q92" s="46"/>
      <c r="R92" s="46"/>
      <c r="S92" s="46"/>
      <c r="T92" s="46"/>
    </row>
    <row r="93" ht="15.75" customHeight="1">
      <c r="A93" s="696" t="s">
        <v>963</v>
      </c>
      <c r="B93" s="697">
        <v>77.56</v>
      </c>
      <c r="C93" s="702">
        <v>8.595090536628E12</v>
      </c>
      <c r="D93" s="698">
        <v>250.0</v>
      </c>
      <c r="E93" s="699" t="s">
        <v>1164</v>
      </c>
      <c r="F93" s="700">
        <f>B93*євро</f>
        <v>3378.78506</v>
      </c>
      <c r="G93" s="46"/>
      <c r="H93" s="46"/>
      <c r="I93" s="46"/>
      <c r="J93" s="46"/>
      <c r="K93" s="46"/>
      <c r="L93" s="46"/>
      <c r="M93" s="46"/>
      <c r="N93" s="46"/>
      <c r="O93" s="46"/>
      <c r="P93" s="46"/>
      <c r="Q93" s="46"/>
      <c r="R93" s="46"/>
      <c r="S93" s="46"/>
      <c r="T93" s="46"/>
    </row>
    <row r="94" ht="15.75" customHeight="1">
      <c r="A94" s="696" t="s">
        <v>1165</v>
      </c>
      <c r="B94" s="697">
        <v>85.64</v>
      </c>
      <c r="C94" s="702">
        <v>8.595090536635E12</v>
      </c>
      <c r="D94" s="698">
        <v>260.0</v>
      </c>
      <c r="E94" s="699" t="s">
        <v>1166</v>
      </c>
      <c r="F94" s="700">
        <f>B94*євро</f>
        <v>3730.77814</v>
      </c>
      <c r="G94" s="46"/>
      <c r="H94" s="46"/>
      <c r="I94" s="46"/>
      <c r="J94" s="46"/>
      <c r="K94" s="46"/>
      <c r="L94" s="46"/>
      <c r="M94" s="46"/>
      <c r="N94" s="46"/>
      <c r="O94" s="46"/>
      <c r="P94" s="46"/>
      <c r="Q94" s="46"/>
      <c r="R94" s="46"/>
      <c r="S94" s="46"/>
      <c r="T94" s="46"/>
    </row>
    <row r="95" ht="15.75" customHeight="1">
      <c r="A95" s="696" t="s">
        <v>961</v>
      </c>
      <c r="B95" s="697">
        <v>70.46</v>
      </c>
      <c r="C95" s="702">
        <v>8.595090536642E12</v>
      </c>
      <c r="D95" s="698">
        <v>270.0</v>
      </c>
      <c r="E95" s="699" t="s">
        <v>1167</v>
      </c>
      <c r="F95" s="700">
        <f>B95*євро</f>
        <v>3069.48421</v>
      </c>
      <c r="G95" s="46"/>
      <c r="H95" s="46"/>
      <c r="I95" s="46"/>
      <c r="J95" s="46"/>
      <c r="K95" s="46"/>
      <c r="L95" s="46"/>
      <c r="M95" s="46"/>
      <c r="N95" s="46"/>
      <c r="O95" s="46"/>
      <c r="P95" s="46"/>
      <c r="Q95" s="46"/>
      <c r="R95" s="46"/>
      <c r="S95" s="46"/>
      <c r="T95" s="46"/>
    </row>
    <row r="96" ht="15.75" customHeight="1">
      <c r="A96" s="696" t="s">
        <v>1168</v>
      </c>
      <c r="B96" s="697">
        <v>86.08</v>
      </c>
      <c r="C96" s="702">
        <v>8.595090536659E12</v>
      </c>
      <c r="D96" s="698">
        <v>280.0</v>
      </c>
      <c r="E96" s="699" t="s">
        <v>1169</v>
      </c>
      <c r="F96" s="700">
        <f>B96*євро</f>
        <v>3749.94608</v>
      </c>
      <c r="G96" s="46"/>
      <c r="H96" s="46"/>
      <c r="I96" s="46"/>
      <c r="J96" s="46"/>
      <c r="K96" s="46"/>
      <c r="L96" s="46"/>
      <c r="M96" s="46"/>
      <c r="N96" s="46"/>
      <c r="O96" s="46"/>
      <c r="P96" s="46"/>
      <c r="Q96" s="46"/>
      <c r="R96" s="46"/>
      <c r="S96" s="46"/>
      <c r="T96" s="46"/>
    </row>
    <row r="97" ht="15.75" customHeight="1">
      <c r="A97" s="696" t="s">
        <v>1170</v>
      </c>
      <c r="B97" s="697">
        <v>29.22</v>
      </c>
      <c r="C97" s="702">
        <v>8.595090536925E12</v>
      </c>
      <c r="D97" s="698">
        <v>70.0</v>
      </c>
      <c r="E97" s="699" t="s">
        <v>1171</v>
      </c>
      <c r="F97" s="700">
        <f>B97*євро</f>
        <v>1272.92547</v>
      </c>
      <c r="G97" s="46"/>
      <c r="H97" s="46"/>
      <c r="I97" s="46"/>
      <c r="J97" s="46"/>
      <c r="K97" s="46"/>
      <c r="L97" s="46"/>
      <c r="M97" s="46"/>
      <c r="N97" s="46"/>
      <c r="O97" s="46"/>
      <c r="P97" s="46"/>
      <c r="Q97" s="46"/>
      <c r="R97" s="46"/>
      <c r="S97" s="46"/>
      <c r="T97" s="46"/>
    </row>
    <row r="98" ht="15.75" customHeight="1">
      <c r="A98" s="696" t="s">
        <v>1172</v>
      </c>
      <c r="B98" s="697">
        <v>29.93</v>
      </c>
      <c r="C98" s="702">
        <v>8.595090536949E12</v>
      </c>
      <c r="D98" s="698">
        <v>90.0</v>
      </c>
      <c r="E98" s="699" t="s">
        <v>1173</v>
      </c>
      <c r="F98" s="700">
        <f>B98*євро</f>
        <v>1303.855555</v>
      </c>
      <c r="G98" s="46"/>
      <c r="H98" s="46"/>
      <c r="I98" s="46"/>
      <c r="J98" s="46"/>
      <c r="K98" s="46"/>
      <c r="L98" s="46"/>
      <c r="M98" s="46"/>
      <c r="N98" s="46"/>
      <c r="O98" s="46"/>
      <c r="P98" s="46"/>
      <c r="Q98" s="46"/>
      <c r="R98" s="46"/>
      <c r="S98" s="46"/>
      <c r="T98" s="46"/>
    </row>
    <row r="99" ht="15.75" customHeight="1">
      <c r="A99" s="696" t="s">
        <v>1174</v>
      </c>
      <c r="B99" s="697">
        <v>38.97</v>
      </c>
      <c r="C99" s="702">
        <v>8.595090537229E12</v>
      </c>
      <c r="D99" s="698">
        <v>65.0</v>
      </c>
      <c r="E99" s="699" t="s">
        <v>1175</v>
      </c>
      <c r="F99" s="700">
        <f>B99*євро</f>
        <v>1697.669595</v>
      </c>
      <c r="G99" s="46"/>
      <c r="H99" s="46"/>
      <c r="I99" s="46"/>
      <c r="J99" s="46"/>
      <c r="K99" s="46"/>
      <c r="L99" s="46"/>
      <c r="M99" s="46"/>
      <c r="N99" s="46"/>
      <c r="O99" s="46"/>
      <c r="P99" s="46"/>
      <c r="Q99" s="46"/>
      <c r="R99" s="46"/>
      <c r="S99" s="46"/>
      <c r="T99" s="46"/>
    </row>
    <row r="100" ht="15.75" customHeight="1">
      <c r="A100" s="696" t="s">
        <v>1176</v>
      </c>
      <c r="B100" s="697">
        <v>172.07</v>
      </c>
      <c r="C100" s="702">
        <v>8.595090537328E12</v>
      </c>
      <c r="D100" s="698">
        <v>365.0</v>
      </c>
      <c r="E100" s="699" t="s">
        <v>1177</v>
      </c>
      <c r="F100" s="700">
        <f>B100*євро</f>
        <v>7495.971445</v>
      </c>
      <c r="G100" s="46"/>
      <c r="H100" s="46"/>
      <c r="I100" s="46"/>
      <c r="J100" s="46"/>
      <c r="K100" s="46"/>
      <c r="L100" s="46"/>
      <c r="M100" s="46"/>
      <c r="N100" s="46"/>
      <c r="O100" s="46"/>
      <c r="P100" s="46"/>
      <c r="Q100" s="46"/>
      <c r="R100" s="46"/>
      <c r="S100" s="46"/>
      <c r="T100" s="46"/>
    </row>
    <row r="101" ht="15.75" customHeight="1">
      <c r="A101" s="696" t="s">
        <v>1178</v>
      </c>
      <c r="B101" s="697">
        <v>257.32</v>
      </c>
      <c r="C101" s="702">
        <v>8.59509053783E12</v>
      </c>
      <c r="D101" s="698">
        <v>690.0</v>
      </c>
      <c r="E101" s="699" t="s">
        <v>1179</v>
      </c>
      <c r="F101" s="700">
        <f>B101*євро</f>
        <v>11209.75982</v>
      </c>
      <c r="G101" s="46"/>
      <c r="H101" s="46"/>
      <c r="I101" s="46"/>
      <c r="J101" s="46"/>
      <c r="K101" s="46"/>
      <c r="L101" s="46"/>
      <c r="M101" s="46"/>
      <c r="N101" s="46"/>
      <c r="O101" s="46"/>
      <c r="P101" s="46"/>
      <c r="Q101" s="46"/>
      <c r="R101" s="46"/>
      <c r="S101" s="46"/>
      <c r="T101" s="46"/>
    </row>
    <row r="102" ht="15.75" customHeight="1">
      <c r="A102" s="696" t="s">
        <v>1180</v>
      </c>
      <c r="B102" s="697">
        <v>255.46</v>
      </c>
      <c r="C102" s="702">
        <v>8.595090537847E12</v>
      </c>
      <c r="D102" s="698">
        <v>755.0</v>
      </c>
      <c r="E102" s="699" t="s">
        <v>1181</v>
      </c>
      <c r="F102" s="700">
        <f>B102*євро</f>
        <v>11128.73171</v>
      </c>
      <c r="G102" s="46"/>
      <c r="H102" s="46"/>
      <c r="I102" s="46"/>
      <c r="J102" s="46"/>
      <c r="K102" s="46"/>
      <c r="L102" s="46"/>
      <c r="M102" s="46"/>
      <c r="N102" s="46"/>
      <c r="O102" s="46"/>
      <c r="P102" s="46"/>
      <c r="Q102" s="46"/>
      <c r="R102" s="46"/>
      <c r="S102" s="46"/>
      <c r="T102" s="46"/>
    </row>
    <row r="103" ht="15.75" customHeight="1">
      <c r="A103" s="696" t="s">
        <v>1182</v>
      </c>
      <c r="B103" s="697">
        <v>109.84</v>
      </c>
      <c r="C103" s="702">
        <v>8.595090538066E12</v>
      </c>
      <c r="D103" s="698">
        <v>155.0</v>
      </c>
      <c r="E103" s="699" t="s">
        <v>1183</v>
      </c>
      <c r="F103" s="700">
        <f>B103*євро</f>
        <v>4785.01484</v>
      </c>
      <c r="G103" s="46"/>
      <c r="H103" s="46"/>
      <c r="I103" s="46"/>
      <c r="J103" s="46"/>
      <c r="K103" s="46"/>
      <c r="L103" s="46"/>
      <c r="M103" s="46"/>
      <c r="N103" s="46"/>
      <c r="O103" s="46"/>
      <c r="P103" s="46"/>
      <c r="Q103" s="46"/>
      <c r="R103" s="46"/>
      <c r="S103" s="46"/>
      <c r="T103" s="46"/>
    </row>
    <row r="104" ht="15.75" customHeight="1">
      <c r="A104" s="696" t="s">
        <v>1184</v>
      </c>
      <c r="B104" s="697">
        <v>99.69</v>
      </c>
      <c r="C104" s="702">
        <v>8.595090538097E12</v>
      </c>
      <c r="D104" s="698">
        <v>330.0</v>
      </c>
      <c r="E104" s="699" t="s">
        <v>1185</v>
      </c>
      <c r="F104" s="700">
        <f>B104*євро</f>
        <v>4342.845315</v>
      </c>
      <c r="G104" s="46"/>
      <c r="H104" s="46"/>
      <c r="I104" s="46"/>
      <c r="J104" s="46"/>
      <c r="K104" s="46"/>
      <c r="L104" s="46"/>
      <c r="M104" s="46"/>
      <c r="N104" s="46"/>
      <c r="O104" s="46"/>
      <c r="P104" s="46"/>
      <c r="Q104" s="46"/>
      <c r="R104" s="46"/>
      <c r="S104" s="46"/>
      <c r="T104" s="46"/>
    </row>
    <row r="105" ht="15.75" customHeight="1">
      <c r="A105" s="696" t="s">
        <v>1186</v>
      </c>
      <c r="B105" s="697">
        <v>292.25</v>
      </c>
      <c r="C105" s="702">
        <v>8.595090540533E12</v>
      </c>
      <c r="D105" s="698">
        <v>365.0</v>
      </c>
      <c r="E105" s="699" t="s">
        <v>1187</v>
      </c>
      <c r="F105" s="700">
        <f>B105*євро</f>
        <v>12731.43288</v>
      </c>
      <c r="G105" s="46"/>
      <c r="H105" s="46"/>
      <c r="I105" s="46"/>
      <c r="J105" s="46"/>
      <c r="K105" s="46"/>
      <c r="L105" s="46"/>
      <c r="M105" s="46"/>
      <c r="N105" s="46"/>
      <c r="O105" s="46"/>
      <c r="P105" s="46"/>
      <c r="Q105" s="46"/>
      <c r="R105" s="46"/>
      <c r="S105" s="46"/>
      <c r="T105" s="46"/>
    </row>
    <row r="106" ht="15.75" customHeight="1">
      <c r="A106" s="696" t="s">
        <v>1188</v>
      </c>
      <c r="B106" s="697">
        <v>273.6</v>
      </c>
      <c r="C106" s="702">
        <v>8.59509054054E12</v>
      </c>
      <c r="D106" s="698">
        <v>360.0</v>
      </c>
      <c r="E106" s="699" t="s">
        <v>1189</v>
      </c>
      <c r="F106" s="700">
        <f>B106*євро</f>
        <v>11918.9736</v>
      </c>
      <c r="G106" s="46"/>
      <c r="H106" s="46"/>
      <c r="I106" s="46"/>
      <c r="J106" s="46"/>
      <c r="K106" s="46"/>
      <c r="L106" s="46"/>
      <c r="M106" s="46"/>
      <c r="N106" s="46"/>
      <c r="O106" s="46"/>
      <c r="P106" s="46"/>
      <c r="Q106" s="46"/>
      <c r="R106" s="46"/>
      <c r="S106" s="46"/>
      <c r="T106" s="46"/>
    </row>
    <row r="107" ht="15.75" customHeight="1">
      <c r="A107" s="696" t="s">
        <v>1190</v>
      </c>
      <c r="B107" s="697">
        <v>305.35</v>
      </c>
      <c r="C107" s="702">
        <v>8.595090540786E12</v>
      </c>
      <c r="D107" s="698">
        <v>145.0</v>
      </c>
      <c r="E107" s="699" t="s">
        <v>1191</v>
      </c>
      <c r="F107" s="700">
        <f>B107*євро</f>
        <v>13302.11473</v>
      </c>
      <c r="G107" s="46"/>
      <c r="H107" s="46"/>
      <c r="I107" s="46"/>
      <c r="J107" s="46"/>
      <c r="K107" s="46"/>
      <c r="L107" s="46"/>
      <c r="M107" s="46"/>
      <c r="N107" s="46"/>
      <c r="O107" s="46"/>
      <c r="P107" s="46"/>
      <c r="Q107" s="46"/>
      <c r="R107" s="46"/>
      <c r="S107" s="46"/>
      <c r="T107" s="46"/>
    </row>
    <row r="108" ht="15.75" customHeight="1">
      <c r="A108" s="696" t="s">
        <v>1192</v>
      </c>
      <c r="B108" s="697">
        <v>349.18</v>
      </c>
      <c r="C108" s="702">
        <v>8.595090540861E12</v>
      </c>
      <c r="D108" s="698">
        <v>145.0</v>
      </c>
      <c r="E108" s="699" t="s">
        <v>1193</v>
      </c>
      <c r="F108" s="700">
        <f>B108*євро</f>
        <v>15211.50293</v>
      </c>
      <c r="G108" s="46"/>
      <c r="H108" s="46"/>
      <c r="I108" s="46"/>
      <c r="J108" s="46"/>
      <c r="K108" s="46"/>
      <c r="L108" s="46"/>
      <c r="M108" s="46"/>
      <c r="N108" s="46"/>
      <c r="O108" s="46"/>
      <c r="P108" s="46"/>
      <c r="Q108" s="46"/>
      <c r="R108" s="46"/>
      <c r="S108" s="46"/>
      <c r="T108" s="46"/>
    </row>
    <row r="109" ht="15.75" customHeight="1">
      <c r="A109" s="696" t="s">
        <v>1194</v>
      </c>
      <c r="B109" s="697">
        <v>244.13</v>
      </c>
      <c r="C109" s="702">
        <v>8.595090541097E12</v>
      </c>
      <c r="D109" s="698">
        <v>245.0</v>
      </c>
      <c r="E109" s="699" t="s">
        <v>1195</v>
      </c>
      <c r="F109" s="700">
        <f>B109*євро</f>
        <v>10635.15726</v>
      </c>
      <c r="G109" s="46"/>
      <c r="H109" s="46"/>
      <c r="I109" s="46"/>
      <c r="J109" s="46"/>
      <c r="K109" s="46"/>
      <c r="L109" s="46"/>
      <c r="M109" s="46"/>
      <c r="N109" s="46"/>
      <c r="O109" s="46"/>
      <c r="P109" s="46"/>
      <c r="Q109" s="46"/>
      <c r="R109" s="46"/>
      <c r="S109" s="46"/>
      <c r="T109" s="46"/>
    </row>
    <row r="110" ht="15.75" customHeight="1">
      <c r="A110" s="696" t="s">
        <v>1196</v>
      </c>
      <c r="B110" s="697">
        <v>372.11</v>
      </c>
      <c r="C110" s="702">
        <v>8.595090541202E12</v>
      </c>
      <c r="D110" s="698">
        <v>1810.0</v>
      </c>
      <c r="E110" s="699" t="s">
        <v>1197</v>
      </c>
      <c r="F110" s="700">
        <f>B110*євро</f>
        <v>16210.41399</v>
      </c>
      <c r="G110" s="46"/>
      <c r="H110" s="46"/>
      <c r="I110" s="46"/>
      <c r="J110" s="46"/>
      <c r="K110" s="46"/>
      <c r="L110" s="46"/>
      <c r="M110" s="46"/>
      <c r="N110" s="46"/>
      <c r="O110" s="46"/>
      <c r="P110" s="46"/>
      <c r="Q110" s="46"/>
      <c r="R110" s="46"/>
      <c r="S110" s="46"/>
      <c r="T110" s="46"/>
    </row>
    <row r="111" ht="15.75" customHeight="1">
      <c r="A111" s="696" t="s">
        <v>1198</v>
      </c>
      <c r="B111" s="697">
        <v>207.6</v>
      </c>
      <c r="C111" s="702">
        <v>8.595090541271E12</v>
      </c>
      <c r="D111" s="698">
        <v>145.0</v>
      </c>
      <c r="E111" s="699" t="s">
        <v>1199</v>
      </c>
      <c r="F111" s="700">
        <f>B111*євро</f>
        <v>9043.7826</v>
      </c>
      <c r="G111" s="46"/>
      <c r="H111" s="46"/>
      <c r="I111" s="46"/>
      <c r="J111" s="46"/>
      <c r="K111" s="46"/>
      <c r="L111" s="46"/>
      <c r="M111" s="46"/>
      <c r="N111" s="46"/>
      <c r="O111" s="46"/>
      <c r="P111" s="46"/>
      <c r="Q111" s="46"/>
      <c r="R111" s="46"/>
      <c r="S111" s="46"/>
      <c r="T111" s="46"/>
    </row>
    <row r="112" ht="15.75" customHeight="1">
      <c r="A112" s="696" t="s">
        <v>1200</v>
      </c>
      <c r="B112" s="697">
        <v>432.58</v>
      </c>
      <c r="C112" s="702">
        <v>8.595090541288E12</v>
      </c>
      <c r="D112" s="698">
        <v>1810.0</v>
      </c>
      <c r="E112" s="699" t="s">
        <v>1201</v>
      </c>
      <c r="F112" s="700">
        <f>B112*євро</f>
        <v>18844.69883</v>
      </c>
      <c r="G112" s="46"/>
      <c r="H112" s="46"/>
      <c r="I112" s="46"/>
      <c r="J112" s="46"/>
      <c r="K112" s="46"/>
      <c r="L112" s="46"/>
      <c r="M112" s="46"/>
      <c r="N112" s="46"/>
      <c r="O112" s="46"/>
      <c r="P112" s="46"/>
      <c r="Q112" s="46"/>
      <c r="R112" s="46"/>
      <c r="S112" s="46"/>
      <c r="T112" s="46"/>
    </row>
    <row r="113" ht="15.75" customHeight="1">
      <c r="A113" s="696" t="s">
        <v>1202</v>
      </c>
      <c r="B113" s="697">
        <v>473.64</v>
      </c>
      <c r="C113" s="702">
        <v>8.595090541295E12</v>
      </c>
      <c r="D113" s="698">
        <v>1810.0</v>
      </c>
      <c r="E113" s="699" t="s">
        <v>1203</v>
      </c>
      <c r="F113" s="700">
        <f>B113*євро</f>
        <v>20633.41614</v>
      </c>
      <c r="G113" s="46"/>
      <c r="H113" s="46"/>
      <c r="I113" s="46"/>
      <c r="J113" s="46"/>
      <c r="K113" s="46"/>
      <c r="L113" s="46"/>
      <c r="M113" s="46"/>
      <c r="N113" s="46"/>
      <c r="O113" s="46"/>
      <c r="P113" s="46"/>
      <c r="Q113" s="46"/>
      <c r="R113" s="46"/>
      <c r="S113" s="46"/>
      <c r="T113" s="46"/>
    </row>
    <row r="114" ht="15.75" customHeight="1">
      <c r="A114" s="696" t="s">
        <v>1204</v>
      </c>
      <c r="B114" s="697">
        <v>318.2</v>
      </c>
      <c r="C114" s="702">
        <v>8.595090541318E12</v>
      </c>
      <c r="D114" s="698">
        <v>245.0</v>
      </c>
      <c r="E114" s="699" t="s">
        <v>1205</v>
      </c>
      <c r="F114" s="700">
        <f>B114*євро</f>
        <v>13861.9057</v>
      </c>
      <c r="G114" s="46"/>
      <c r="H114" s="46"/>
      <c r="I114" s="46"/>
      <c r="J114" s="46"/>
      <c r="K114" s="46"/>
      <c r="L114" s="46"/>
      <c r="M114" s="46"/>
      <c r="N114" s="46"/>
      <c r="O114" s="46"/>
      <c r="P114" s="46"/>
      <c r="Q114" s="46"/>
      <c r="R114" s="46"/>
      <c r="S114" s="46"/>
      <c r="T114" s="46"/>
    </row>
    <row r="115" ht="15.75" customHeight="1">
      <c r="A115" s="696" t="s">
        <v>1206</v>
      </c>
      <c r="B115" s="697">
        <v>349.94</v>
      </c>
      <c r="C115" s="702">
        <v>8.595090541325E12</v>
      </c>
      <c r="D115" s="698">
        <v>225.0</v>
      </c>
      <c r="E115" s="699" t="s">
        <v>1207</v>
      </c>
      <c r="F115" s="700">
        <f>B115*євро</f>
        <v>15244.61119</v>
      </c>
      <c r="G115" s="46"/>
      <c r="H115" s="46"/>
      <c r="I115" s="46"/>
      <c r="J115" s="46"/>
      <c r="K115" s="46"/>
      <c r="L115" s="46"/>
      <c r="M115" s="46"/>
      <c r="N115" s="46"/>
      <c r="O115" s="46"/>
      <c r="P115" s="46"/>
      <c r="Q115" s="46"/>
      <c r="R115" s="46"/>
      <c r="S115" s="46"/>
      <c r="T115" s="46"/>
    </row>
    <row r="116" ht="15.75" customHeight="1">
      <c r="A116" s="696" t="s">
        <v>1208</v>
      </c>
      <c r="B116" s="697">
        <v>105.48</v>
      </c>
      <c r="C116" s="702">
        <v>8.595090541349E12</v>
      </c>
      <c r="D116" s="698">
        <v>140.0</v>
      </c>
      <c r="E116" s="699" t="s">
        <v>1209</v>
      </c>
      <c r="F116" s="700">
        <f>B116*євро</f>
        <v>4595.07798</v>
      </c>
      <c r="G116" s="46"/>
      <c r="H116" s="46"/>
      <c r="I116" s="46"/>
      <c r="J116" s="46"/>
      <c r="K116" s="46"/>
      <c r="L116" s="46"/>
      <c r="M116" s="46"/>
      <c r="N116" s="46"/>
      <c r="O116" s="46"/>
      <c r="P116" s="46"/>
      <c r="Q116" s="46"/>
      <c r="R116" s="46"/>
      <c r="S116" s="46"/>
      <c r="T116" s="46"/>
    </row>
    <row r="117" ht="15.75" customHeight="1">
      <c r="A117" s="696" t="s">
        <v>1210</v>
      </c>
      <c r="B117" s="697">
        <v>246.65</v>
      </c>
      <c r="C117" s="702">
        <v>8.595090541486E12</v>
      </c>
      <c r="D117" s="698">
        <v>225.0</v>
      </c>
      <c r="E117" s="699" t="s">
        <v>1211</v>
      </c>
      <c r="F117" s="700">
        <f>B117*євро</f>
        <v>10744.93728</v>
      </c>
      <c r="G117" s="46"/>
      <c r="H117" s="46"/>
      <c r="I117" s="46"/>
      <c r="J117" s="46"/>
      <c r="K117" s="46"/>
      <c r="L117" s="46"/>
      <c r="M117" s="46"/>
      <c r="N117" s="46"/>
      <c r="O117" s="46"/>
      <c r="P117" s="46"/>
      <c r="Q117" s="46"/>
      <c r="R117" s="46"/>
      <c r="S117" s="46"/>
      <c r="T117" s="46"/>
    </row>
    <row r="118" ht="15.75" customHeight="1">
      <c r="A118" s="696" t="s">
        <v>1212</v>
      </c>
      <c r="B118" s="697">
        <v>90.7</v>
      </c>
      <c r="C118" s="702">
        <v>8.595090541578E12</v>
      </c>
      <c r="D118" s="698">
        <v>98.0</v>
      </c>
      <c r="E118" s="699" t="s">
        <v>1213</v>
      </c>
      <c r="F118" s="700">
        <f>B118*євро</f>
        <v>3951.20945</v>
      </c>
      <c r="G118" s="46"/>
      <c r="H118" s="46"/>
      <c r="I118" s="46"/>
      <c r="J118" s="46"/>
      <c r="K118" s="46"/>
      <c r="L118" s="46"/>
      <c r="M118" s="46"/>
      <c r="N118" s="46"/>
      <c r="O118" s="46"/>
      <c r="P118" s="46"/>
      <c r="Q118" s="46"/>
      <c r="R118" s="46"/>
      <c r="S118" s="46"/>
      <c r="T118" s="46"/>
    </row>
    <row r="119" ht="15.75" customHeight="1">
      <c r="A119" s="696" t="s">
        <v>1214</v>
      </c>
      <c r="B119" s="697">
        <v>80.12</v>
      </c>
      <c r="C119" s="702">
        <v>8.595090541585E12</v>
      </c>
      <c r="D119" s="698">
        <v>96.0</v>
      </c>
      <c r="E119" s="699" t="s">
        <v>1215</v>
      </c>
      <c r="F119" s="700">
        <f>B119*євро</f>
        <v>3490.30762</v>
      </c>
      <c r="G119" s="46"/>
      <c r="H119" s="46"/>
      <c r="I119" s="46"/>
      <c r="J119" s="46"/>
      <c r="K119" s="46"/>
      <c r="L119" s="46"/>
      <c r="M119" s="46"/>
      <c r="N119" s="46"/>
      <c r="O119" s="46"/>
      <c r="P119" s="46"/>
      <c r="Q119" s="46"/>
      <c r="R119" s="46"/>
      <c r="S119" s="46"/>
      <c r="T119" s="46"/>
    </row>
    <row r="120" ht="15.75" customHeight="1">
      <c r="A120" s="696" t="s">
        <v>1216</v>
      </c>
      <c r="B120" s="697">
        <v>168.04</v>
      </c>
      <c r="C120" s="702">
        <v>8.595090541639E12</v>
      </c>
      <c r="D120" s="698">
        <v>1088.0</v>
      </c>
      <c r="E120" s="699" t="s">
        <v>1217</v>
      </c>
      <c r="F120" s="700">
        <f>B120*євро</f>
        <v>7320.41054</v>
      </c>
      <c r="G120" s="46"/>
      <c r="H120" s="46"/>
      <c r="I120" s="46"/>
      <c r="J120" s="46"/>
      <c r="K120" s="46"/>
      <c r="L120" s="46"/>
      <c r="M120" s="46"/>
      <c r="N120" s="46"/>
      <c r="O120" s="46"/>
      <c r="P120" s="46"/>
      <c r="Q120" s="46"/>
      <c r="R120" s="46"/>
      <c r="S120" s="46"/>
      <c r="T120" s="46"/>
    </row>
    <row r="121" ht="15.75" customHeight="1">
      <c r="A121" s="696" t="s">
        <v>1218</v>
      </c>
      <c r="B121" s="697">
        <v>131.76</v>
      </c>
      <c r="C121" s="702">
        <v>8.595090541653E12</v>
      </c>
      <c r="D121" s="698">
        <v>63.0</v>
      </c>
      <c r="E121" s="699" t="s">
        <v>1219</v>
      </c>
      <c r="F121" s="700">
        <f>B121*євро</f>
        <v>5739.92676</v>
      </c>
      <c r="G121" s="46"/>
      <c r="H121" s="46"/>
      <c r="I121" s="46"/>
      <c r="J121" s="46"/>
      <c r="K121" s="46"/>
      <c r="L121" s="46"/>
      <c r="M121" s="46"/>
      <c r="N121" s="46"/>
      <c r="O121" s="46"/>
      <c r="P121" s="46"/>
      <c r="Q121" s="46"/>
      <c r="R121" s="46"/>
      <c r="S121" s="46"/>
      <c r="T121" s="46"/>
    </row>
    <row r="122" ht="15.75" customHeight="1">
      <c r="A122" s="696" t="s">
        <v>1220</v>
      </c>
      <c r="B122" s="697">
        <v>63.99</v>
      </c>
      <c r="C122" s="702">
        <v>8.595090541684E12</v>
      </c>
      <c r="D122" s="698">
        <v>160.0</v>
      </c>
      <c r="E122" s="699" t="s">
        <v>1221</v>
      </c>
      <c r="F122" s="700">
        <f>B122*євро</f>
        <v>2787.628365</v>
      </c>
      <c r="G122" s="46"/>
      <c r="H122" s="46"/>
      <c r="I122" s="46"/>
      <c r="J122" s="46"/>
      <c r="K122" s="46"/>
      <c r="L122" s="46"/>
      <c r="M122" s="46"/>
      <c r="N122" s="46"/>
      <c r="O122" s="46"/>
      <c r="P122" s="46"/>
      <c r="Q122" s="46"/>
      <c r="R122" s="46"/>
      <c r="S122" s="46"/>
      <c r="T122" s="46"/>
    </row>
    <row r="123" ht="15.75" customHeight="1">
      <c r="A123" s="696" t="s">
        <v>1222</v>
      </c>
      <c r="B123" s="697">
        <v>72.05</v>
      </c>
      <c r="C123" s="702">
        <v>8.595090541691E12</v>
      </c>
      <c r="D123" s="698">
        <v>162.0</v>
      </c>
      <c r="E123" s="699" t="s">
        <v>1223</v>
      </c>
      <c r="F123" s="700">
        <f>B123*євро</f>
        <v>3138.750175</v>
      </c>
      <c r="G123" s="46"/>
      <c r="H123" s="46"/>
      <c r="I123" s="46"/>
      <c r="J123" s="46"/>
      <c r="K123" s="46"/>
      <c r="L123" s="46"/>
      <c r="M123" s="46"/>
      <c r="N123" s="46"/>
      <c r="O123" s="46"/>
      <c r="P123" s="46"/>
      <c r="Q123" s="46"/>
      <c r="R123" s="46"/>
      <c r="S123" s="46"/>
      <c r="T123" s="46"/>
    </row>
    <row r="124" ht="15.75" customHeight="1">
      <c r="A124" s="696" t="s">
        <v>1224</v>
      </c>
      <c r="B124" s="697">
        <v>118.91</v>
      </c>
      <c r="C124" s="702">
        <v>8.595090541707E12</v>
      </c>
      <c r="D124" s="698">
        <v>283.0</v>
      </c>
      <c r="E124" s="699" t="s">
        <v>1225</v>
      </c>
      <c r="F124" s="700">
        <f>B124*євро</f>
        <v>5180.135785</v>
      </c>
      <c r="G124" s="46"/>
      <c r="H124" s="46"/>
      <c r="I124" s="46"/>
      <c r="J124" s="46"/>
      <c r="K124" s="46"/>
      <c r="L124" s="46"/>
      <c r="M124" s="46"/>
      <c r="N124" s="46"/>
      <c r="O124" s="46"/>
      <c r="P124" s="46"/>
      <c r="Q124" s="46"/>
      <c r="R124" s="46"/>
      <c r="S124" s="46"/>
      <c r="T124" s="46"/>
    </row>
    <row r="125" ht="15.75" customHeight="1">
      <c r="A125" s="696" t="s">
        <v>1226</v>
      </c>
      <c r="B125" s="697">
        <v>132.27</v>
      </c>
      <c r="C125" s="702">
        <v>8.595090541714E12</v>
      </c>
      <c r="D125" s="698">
        <v>291.0</v>
      </c>
      <c r="E125" s="699" t="s">
        <v>1227</v>
      </c>
      <c r="F125" s="700">
        <f>B125*євро</f>
        <v>5762.144145</v>
      </c>
      <c r="G125" s="46"/>
      <c r="H125" s="46"/>
      <c r="I125" s="46"/>
      <c r="J125" s="46"/>
      <c r="K125" s="46"/>
      <c r="L125" s="46"/>
      <c r="M125" s="46"/>
      <c r="N125" s="46"/>
      <c r="O125" s="46"/>
      <c r="P125" s="46"/>
      <c r="Q125" s="46"/>
      <c r="R125" s="46"/>
      <c r="S125" s="46"/>
      <c r="T125" s="46"/>
    </row>
    <row r="126" ht="15.75" customHeight="1">
      <c r="A126" s="696" t="s">
        <v>1228</v>
      </c>
      <c r="B126" s="697">
        <v>40.81</v>
      </c>
      <c r="C126" s="702">
        <v>8.595090541776E12</v>
      </c>
      <c r="D126" s="698">
        <v>145.0</v>
      </c>
      <c r="E126" s="699" t="s">
        <v>1229</v>
      </c>
      <c r="F126" s="700">
        <f>B126*євро</f>
        <v>1777.826435</v>
      </c>
      <c r="G126" s="46"/>
      <c r="H126" s="46"/>
      <c r="I126" s="46"/>
      <c r="J126" s="46"/>
      <c r="K126" s="46"/>
      <c r="L126" s="46"/>
      <c r="M126" s="46"/>
      <c r="N126" s="46"/>
      <c r="O126" s="46"/>
      <c r="P126" s="46"/>
      <c r="Q126" s="46"/>
      <c r="R126" s="46"/>
      <c r="S126" s="46"/>
      <c r="T126" s="46"/>
    </row>
    <row r="127" ht="15.75" customHeight="1">
      <c r="A127" s="696" t="s">
        <v>1230</v>
      </c>
      <c r="B127" s="697">
        <v>73.31</v>
      </c>
      <c r="C127" s="702">
        <v>8.595090541783E12</v>
      </c>
      <c r="D127" s="698">
        <v>260.0</v>
      </c>
      <c r="E127" s="699" t="s">
        <v>1231</v>
      </c>
      <c r="F127" s="700">
        <f>B127*євро</f>
        <v>3193.640185</v>
      </c>
      <c r="G127" s="46"/>
      <c r="H127" s="46"/>
      <c r="I127" s="46"/>
      <c r="J127" s="46"/>
      <c r="K127" s="46"/>
      <c r="L127" s="46"/>
      <c r="M127" s="46"/>
      <c r="N127" s="46"/>
      <c r="O127" s="46"/>
      <c r="P127" s="46"/>
      <c r="Q127" s="46"/>
      <c r="R127" s="46"/>
      <c r="S127" s="46"/>
      <c r="T127" s="46"/>
    </row>
    <row r="128" ht="15.75" customHeight="1">
      <c r="A128" s="696" t="s">
        <v>1232</v>
      </c>
      <c r="B128" s="697">
        <v>132.27</v>
      </c>
      <c r="C128" s="702">
        <v>8.595090541813E12</v>
      </c>
      <c r="D128" s="698">
        <v>62.0</v>
      </c>
      <c r="E128" s="699" t="s">
        <v>1233</v>
      </c>
      <c r="F128" s="700">
        <f>B128*євро</f>
        <v>5762.144145</v>
      </c>
      <c r="G128" s="46"/>
      <c r="H128" s="46"/>
      <c r="I128" s="46"/>
      <c r="J128" s="46"/>
      <c r="K128" s="46"/>
      <c r="L128" s="46"/>
      <c r="M128" s="46"/>
      <c r="N128" s="46"/>
      <c r="O128" s="46"/>
      <c r="P128" s="46"/>
      <c r="Q128" s="46"/>
      <c r="R128" s="46"/>
      <c r="S128" s="46"/>
      <c r="T128" s="46"/>
    </row>
    <row r="129" ht="15.75" customHeight="1">
      <c r="A129" s="696" t="s">
        <v>1234</v>
      </c>
      <c r="B129" s="697">
        <v>92.21</v>
      </c>
      <c r="C129" s="702">
        <v>8.595090541967E12</v>
      </c>
      <c r="D129" s="698">
        <v>59.0</v>
      </c>
      <c r="E129" s="699" t="s">
        <v>1235</v>
      </c>
      <c r="F129" s="700">
        <f>B129*євро</f>
        <v>4016.990335</v>
      </c>
      <c r="G129" s="46"/>
      <c r="H129" s="46"/>
      <c r="I129" s="46"/>
      <c r="J129" s="46"/>
      <c r="K129" s="46"/>
      <c r="L129" s="46"/>
      <c r="M129" s="46"/>
      <c r="N129" s="46"/>
      <c r="O129" s="46"/>
      <c r="P129" s="46"/>
      <c r="Q129" s="46"/>
      <c r="R129" s="46"/>
      <c r="S129" s="46"/>
      <c r="T129" s="46"/>
    </row>
    <row r="130" ht="15.75" customHeight="1">
      <c r="A130" s="696" t="s">
        <v>1236</v>
      </c>
      <c r="B130" s="697">
        <v>159.15</v>
      </c>
      <c r="C130" s="702">
        <v>8.595090541974E12</v>
      </c>
      <c r="D130" s="698">
        <v>602.0</v>
      </c>
      <c r="E130" s="699" t="s">
        <v>1237</v>
      </c>
      <c r="F130" s="700">
        <f>B130*євро</f>
        <v>6933.131025</v>
      </c>
      <c r="G130" s="46"/>
      <c r="H130" s="46"/>
      <c r="I130" s="46"/>
      <c r="J130" s="46"/>
      <c r="K130" s="46"/>
      <c r="L130" s="46"/>
      <c r="M130" s="46"/>
      <c r="N130" s="46"/>
      <c r="O130" s="46"/>
      <c r="P130" s="46"/>
      <c r="Q130" s="46"/>
      <c r="R130" s="46"/>
      <c r="S130" s="46"/>
      <c r="T130" s="46"/>
    </row>
    <row r="131" ht="15.75" customHeight="1">
      <c r="A131" s="696" t="s">
        <v>1238</v>
      </c>
      <c r="B131" s="697">
        <v>151.34</v>
      </c>
      <c r="C131" s="702">
        <v>8.595090541981E12</v>
      </c>
      <c r="D131" s="698">
        <v>540.0</v>
      </c>
      <c r="E131" s="699" t="s">
        <v>1239</v>
      </c>
      <c r="F131" s="700">
        <f>B131*євро</f>
        <v>6592.90009</v>
      </c>
      <c r="G131" s="46"/>
      <c r="H131" s="46"/>
      <c r="I131" s="46"/>
      <c r="J131" s="46"/>
      <c r="K131" s="46"/>
      <c r="L131" s="46"/>
      <c r="M131" s="46"/>
      <c r="N131" s="46"/>
      <c r="O131" s="46"/>
      <c r="P131" s="46"/>
      <c r="Q131" s="46"/>
      <c r="R131" s="46"/>
      <c r="S131" s="46"/>
      <c r="T131" s="46"/>
    </row>
    <row r="132" ht="15.75" customHeight="1">
      <c r="A132" s="696" t="s">
        <v>1240</v>
      </c>
      <c r="B132" s="697">
        <v>234.3</v>
      </c>
      <c r="C132" s="702">
        <v>8.595090541998E12</v>
      </c>
      <c r="D132" s="698">
        <v>435.0</v>
      </c>
      <c r="E132" s="699" t="s">
        <v>1241</v>
      </c>
      <c r="F132" s="700">
        <f>B132*євро</f>
        <v>10206.92805</v>
      </c>
      <c r="G132" s="46"/>
      <c r="H132" s="46"/>
      <c r="I132" s="46"/>
      <c r="J132" s="46"/>
      <c r="K132" s="46"/>
      <c r="L132" s="46"/>
      <c r="M132" s="46"/>
      <c r="N132" s="46"/>
      <c r="O132" s="46"/>
      <c r="P132" s="46"/>
      <c r="Q132" s="46"/>
      <c r="R132" s="46"/>
      <c r="S132" s="46"/>
      <c r="T132" s="46"/>
    </row>
    <row r="133" ht="15.75" customHeight="1">
      <c r="A133" s="696" t="s">
        <v>1242</v>
      </c>
      <c r="B133" s="697">
        <v>145.79</v>
      </c>
      <c r="C133" s="702">
        <v>8.595090542001E12</v>
      </c>
      <c r="D133" s="698">
        <v>608.0</v>
      </c>
      <c r="E133" s="699" t="s">
        <v>1243</v>
      </c>
      <c r="F133" s="700">
        <f>B133*євро</f>
        <v>6351.122665</v>
      </c>
      <c r="G133" s="46"/>
      <c r="H133" s="46"/>
      <c r="I133" s="46"/>
      <c r="J133" s="46"/>
      <c r="K133" s="46"/>
      <c r="L133" s="46"/>
      <c r="M133" s="46"/>
      <c r="N133" s="46"/>
      <c r="O133" s="46"/>
      <c r="P133" s="46"/>
      <c r="Q133" s="46"/>
      <c r="R133" s="46"/>
      <c r="S133" s="46"/>
      <c r="T133" s="46"/>
    </row>
    <row r="134" ht="15.75" customHeight="1">
      <c r="A134" s="696" t="s">
        <v>1244</v>
      </c>
      <c r="B134" s="697">
        <v>137.98</v>
      </c>
      <c r="C134" s="702">
        <v>8.595090542018E12</v>
      </c>
      <c r="D134" s="698">
        <v>530.0</v>
      </c>
      <c r="E134" s="699" t="s">
        <v>1245</v>
      </c>
      <c r="F134" s="700">
        <f>B134*євро</f>
        <v>6010.89173</v>
      </c>
      <c r="G134" s="46"/>
      <c r="H134" s="46"/>
      <c r="I134" s="46"/>
      <c r="J134" s="46"/>
      <c r="K134" s="46"/>
      <c r="L134" s="46"/>
      <c r="M134" s="46"/>
      <c r="N134" s="46"/>
      <c r="O134" s="46"/>
      <c r="P134" s="46"/>
      <c r="Q134" s="46"/>
      <c r="R134" s="46"/>
      <c r="S134" s="46"/>
      <c r="T134" s="46"/>
    </row>
    <row r="135" ht="15.75" customHeight="1">
      <c r="A135" s="696" t="s">
        <v>1246</v>
      </c>
      <c r="B135" s="697">
        <v>90.19</v>
      </c>
      <c r="C135" s="702">
        <v>8.595090542094E12</v>
      </c>
      <c r="D135" s="698">
        <v>50.0</v>
      </c>
      <c r="E135" s="699" t="s">
        <v>1247</v>
      </c>
      <c r="F135" s="700">
        <f>B135*євро</f>
        <v>3928.992065</v>
      </c>
      <c r="G135" s="46"/>
      <c r="H135" s="46"/>
      <c r="I135" s="46"/>
      <c r="J135" s="46"/>
      <c r="K135" s="46"/>
      <c r="L135" s="46"/>
      <c r="M135" s="46"/>
      <c r="N135" s="46"/>
      <c r="O135" s="46"/>
      <c r="P135" s="46"/>
      <c r="Q135" s="46"/>
      <c r="R135" s="46"/>
      <c r="S135" s="46"/>
      <c r="T135" s="46"/>
    </row>
    <row r="136" ht="15.75" customHeight="1">
      <c r="A136" s="696" t="s">
        <v>1248</v>
      </c>
      <c r="B136" s="697">
        <v>90.19</v>
      </c>
      <c r="C136" s="702">
        <v>8.5950905421E12</v>
      </c>
      <c r="D136" s="698">
        <v>59.0</v>
      </c>
      <c r="E136" s="699" t="s">
        <v>1249</v>
      </c>
      <c r="F136" s="700">
        <f>B136*євро</f>
        <v>3928.992065</v>
      </c>
      <c r="G136" s="46"/>
      <c r="H136" s="46"/>
      <c r="I136" s="46"/>
      <c r="J136" s="46"/>
      <c r="K136" s="46"/>
      <c r="L136" s="46"/>
      <c r="M136" s="46"/>
      <c r="N136" s="46"/>
      <c r="O136" s="46"/>
      <c r="P136" s="46"/>
      <c r="Q136" s="46"/>
      <c r="R136" s="46"/>
      <c r="S136" s="46"/>
      <c r="T136" s="46"/>
    </row>
    <row r="137" ht="15.75" customHeight="1">
      <c r="A137" s="696" t="s">
        <v>1250</v>
      </c>
      <c r="B137" s="697">
        <v>81.12</v>
      </c>
      <c r="C137" s="702">
        <v>8.595090542124E12</v>
      </c>
      <c r="D137" s="698">
        <v>140.0</v>
      </c>
      <c r="E137" s="699" t="s">
        <v>1251</v>
      </c>
      <c r="F137" s="700">
        <f>B137*євро</f>
        <v>3533.87112</v>
      </c>
      <c r="G137" s="46"/>
      <c r="H137" s="46"/>
      <c r="I137" s="46"/>
      <c r="J137" s="46"/>
      <c r="K137" s="46"/>
      <c r="L137" s="46"/>
      <c r="M137" s="46"/>
      <c r="N137" s="46"/>
      <c r="O137" s="46"/>
      <c r="P137" s="46"/>
      <c r="Q137" s="46"/>
      <c r="R137" s="46"/>
      <c r="S137" s="46"/>
      <c r="T137" s="46"/>
    </row>
    <row r="138" ht="15.75" customHeight="1">
      <c r="A138" s="696" t="s">
        <v>1252</v>
      </c>
      <c r="B138" s="697">
        <v>240.6</v>
      </c>
      <c r="C138" s="702">
        <v>8.595090542278E12</v>
      </c>
      <c r="D138" s="698">
        <v>215.0</v>
      </c>
      <c r="E138" s="699" t="s">
        <v>1253</v>
      </c>
      <c r="F138" s="700">
        <f>B138*євро</f>
        <v>10481.3781</v>
      </c>
      <c r="G138" s="46"/>
      <c r="H138" s="46"/>
      <c r="I138" s="46"/>
      <c r="J138" s="46"/>
      <c r="K138" s="46"/>
      <c r="L138" s="46"/>
      <c r="M138" s="46"/>
      <c r="N138" s="46"/>
      <c r="O138" s="46"/>
      <c r="P138" s="46"/>
      <c r="Q138" s="46"/>
      <c r="R138" s="46"/>
      <c r="S138" s="46"/>
      <c r="T138" s="46"/>
    </row>
    <row r="139" ht="15.75" customHeight="1">
      <c r="A139" s="696" t="s">
        <v>959</v>
      </c>
      <c r="B139" s="697">
        <v>84.15</v>
      </c>
      <c r="C139" s="702">
        <v>8.595090543008E12</v>
      </c>
      <c r="D139" s="698">
        <v>313.0</v>
      </c>
      <c r="E139" s="699" t="s">
        <v>1254</v>
      </c>
      <c r="F139" s="700">
        <f>B139*євро</f>
        <v>3665.868525</v>
      </c>
      <c r="G139" s="46"/>
      <c r="H139" s="46"/>
      <c r="I139" s="46"/>
      <c r="J139" s="46"/>
      <c r="K139" s="46"/>
      <c r="L139" s="46"/>
      <c r="M139" s="46"/>
      <c r="N139" s="46"/>
      <c r="O139" s="46"/>
      <c r="P139" s="46"/>
      <c r="Q139" s="46"/>
      <c r="R139" s="46"/>
      <c r="S139" s="46"/>
      <c r="T139" s="46"/>
    </row>
    <row r="140" ht="15.75" customHeight="1">
      <c r="A140" s="696" t="s">
        <v>1255</v>
      </c>
      <c r="B140" s="697">
        <v>99.52</v>
      </c>
      <c r="C140" s="702">
        <v>8.595090543015E12</v>
      </c>
      <c r="D140" s="698">
        <v>321.0</v>
      </c>
      <c r="E140" s="699" t="s">
        <v>1256</v>
      </c>
      <c r="F140" s="700">
        <f>B140*євро</f>
        <v>4335.43952</v>
      </c>
      <c r="G140" s="46"/>
      <c r="H140" s="46"/>
      <c r="I140" s="46"/>
      <c r="J140" s="46"/>
      <c r="K140" s="46"/>
      <c r="L140" s="46"/>
      <c r="M140" s="46"/>
      <c r="N140" s="46"/>
      <c r="O140" s="46"/>
      <c r="P140" s="46"/>
      <c r="Q140" s="46"/>
      <c r="R140" s="46"/>
      <c r="S140" s="46"/>
      <c r="T140" s="46"/>
    </row>
    <row r="141" ht="15.75" customHeight="1">
      <c r="A141" s="696" t="s">
        <v>955</v>
      </c>
      <c r="B141" s="697">
        <v>86.67</v>
      </c>
      <c r="C141" s="702">
        <v>8.595090543022E12</v>
      </c>
      <c r="D141" s="698">
        <v>337.0</v>
      </c>
      <c r="E141" s="699" t="s">
        <v>1257</v>
      </c>
      <c r="F141" s="700">
        <f>B141*євро</f>
        <v>3775.648545</v>
      </c>
      <c r="G141" s="46"/>
      <c r="H141" s="46"/>
      <c r="I141" s="46"/>
      <c r="J141" s="46"/>
      <c r="K141" s="46"/>
      <c r="L141" s="46"/>
      <c r="M141" s="46"/>
      <c r="N141" s="46"/>
      <c r="O141" s="46"/>
      <c r="P141" s="46"/>
      <c r="Q141" s="46"/>
      <c r="R141" s="46"/>
      <c r="S141" s="46"/>
      <c r="T141" s="46"/>
    </row>
    <row r="142" ht="15.75" customHeight="1">
      <c r="A142" s="696" t="s">
        <v>1258</v>
      </c>
      <c r="B142" s="697">
        <v>99.77</v>
      </c>
      <c r="C142" s="702">
        <v>8.595090543039E12</v>
      </c>
      <c r="D142" s="698">
        <v>335.0</v>
      </c>
      <c r="E142" s="699" t="s">
        <v>1259</v>
      </c>
      <c r="F142" s="700">
        <f>B142*євро</f>
        <v>4346.330395</v>
      </c>
      <c r="G142" s="46"/>
      <c r="H142" s="46"/>
      <c r="I142" s="46"/>
      <c r="J142" s="46"/>
      <c r="K142" s="46"/>
      <c r="L142" s="46"/>
      <c r="M142" s="46"/>
      <c r="N142" s="46"/>
      <c r="O142" s="46"/>
      <c r="P142" s="46"/>
      <c r="Q142" s="46"/>
      <c r="R142" s="46"/>
      <c r="S142" s="46"/>
      <c r="T142" s="46"/>
    </row>
    <row r="143" ht="15.75" customHeight="1">
      <c r="A143" s="696" t="s">
        <v>957</v>
      </c>
      <c r="B143" s="697">
        <v>107.58</v>
      </c>
      <c r="C143" s="702">
        <v>8.595090543046E12</v>
      </c>
      <c r="D143" s="698">
        <v>392.0</v>
      </c>
      <c r="E143" s="699" t="s">
        <v>1260</v>
      </c>
      <c r="F143" s="700">
        <f>B143*євро</f>
        <v>4686.56133</v>
      </c>
      <c r="G143" s="46"/>
      <c r="H143" s="46"/>
      <c r="I143" s="46"/>
      <c r="J143" s="46"/>
      <c r="K143" s="46"/>
      <c r="L143" s="46"/>
      <c r="M143" s="46"/>
      <c r="N143" s="46"/>
      <c r="O143" s="46"/>
      <c r="P143" s="46"/>
      <c r="Q143" s="46"/>
      <c r="R143" s="46"/>
      <c r="S143" s="46"/>
      <c r="T143" s="46"/>
    </row>
    <row r="144" ht="15.75" customHeight="1">
      <c r="A144" s="696" t="s">
        <v>1261</v>
      </c>
      <c r="B144" s="697">
        <v>120.68</v>
      </c>
      <c r="C144" s="702">
        <v>8.595090543053E12</v>
      </c>
      <c r="D144" s="698">
        <v>408.0</v>
      </c>
      <c r="E144" s="699" t="s">
        <v>1262</v>
      </c>
      <c r="F144" s="700">
        <f>B144*євро</f>
        <v>5257.24318</v>
      </c>
      <c r="G144" s="46"/>
      <c r="H144" s="46"/>
      <c r="I144" s="46"/>
      <c r="J144" s="46"/>
      <c r="K144" s="46"/>
      <c r="L144" s="46"/>
      <c r="M144" s="46"/>
      <c r="N144" s="46"/>
      <c r="O144" s="46"/>
      <c r="P144" s="46"/>
      <c r="Q144" s="46"/>
      <c r="R144" s="46"/>
      <c r="S144" s="46"/>
      <c r="T144" s="46"/>
    </row>
    <row r="145" ht="15.75" customHeight="1">
      <c r="A145" s="696" t="s">
        <v>1263</v>
      </c>
      <c r="B145" s="697">
        <v>28.17</v>
      </c>
      <c r="C145" s="702">
        <v>8.59509054306E12</v>
      </c>
      <c r="D145" s="698">
        <v>73.0</v>
      </c>
      <c r="E145" s="699" t="s">
        <v>1264</v>
      </c>
      <c r="F145" s="700">
        <f>B145*євро</f>
        <v>1227.183795</v>
      </c>
      <c r="G145" s="46"/>
      <c r="H145" s="46"/>
      <c r="I145" s="46"/>
      <c r="J145" s="46"/>
      <c r="K145" s="46"/>
      <c r="L145" s="46"/>
      <c r="M145" s="46"/>
      <c r="N145" s="46"/>
      <c r="O145" s="46"/>
      <c r="P145" s="46"/>
      <c r="Q145" s="46"/>
      <c r="R145" s="46"/>
      <c r="S145" s="46"/>
      <c r="T145" s="46"/>
    </row>
    <row r="146" ht="15.75" customHeight="1">
      <c r="A146" s="696" t="s">
        <v>1265</v>
      </c>
      <c r="B146" s="697">
        <v>29.93</v>
      </c>
      <c r="C146" s="702">
        <v>8.595090543077E12</v>
      </c>
      <c r="D146" s="698">
        <v>77.0</v>
      </c>
      <c r="E146" s="699" t="s">
        <v>1266</v>
      </c>
      <c r="F146" s="700">
        <f>B146*євро</f>
        <v>1303.855555</v>
      </c>
      <c r="G146" s="46"/>
      <c r="H146" s="46"/>
      <c r="I146" s="46"/>
      <c r="J146" s="46"/>
      <c r="K146" s="46"/>
      <c r="L146" s="46"/>
      <c r="M146" s="46"/>
      <c r="N146" s="46"/>
      <c r="O146" s="46"/>
      <c r="P146" s="46"/>
      <c r="Q146" s="46"/>
      <c r="R146" s="46"/>
      <c r="S146" s="46"/>
      <c r="T146" s="46"/>
    </row>
    <row r="147" ht="15.75" customHeight="1">
      <c r="A147" s="696" t="s">
        <v>1267</v>
      </c>
      <c r="B147" s="697">
        <v>31.46</v>
      </c>
      <c r="C147" s="702">
        <v>8.595090543084E12</v>
      </c>
      <c r="D147" s="698">
        <v>99.0</v>
      </c>
      <c r="E147" s="699" t="s">
        <v>1268</v>
      </c>
      <c r="F147" s="700">
        <f>B147*євро</f>
        <v>1370.50771</v>
      </c>
      <c r="G147" s="46"/>
      <c r="H147" s="46"/>
      <c r="I147" s="46"/>
      <c r="J147" s="46"/>
      <c r="K147" s="46"/>
      <c r="L147" s="46"/>
      <c r="M147" s="46"/>
      <c r="N147" s="46"/>
      <c r="O147" s="46"/>
      <c r="P147" s="46"/>
      <c r="Q147" s="46"/>
      <c r="R147" s="46"/>
      <c r="S147" s="46"/>
      <c r="T147" s="46"/>
    </row>
    <row r="148" ht="15.75" customHeight="1">
      <c r="A148" s="696" t="s">
        <v>1269</v>
      </c>
      <c r="B148" s="697">
        <v>47.36</v>
      </c>
      <c r="C148" s="702">
        <v>8.595090545712E12</v>
      </c>
      <c r="D148" s="698">
        <v>86.0</v>
      </c>
      <c r="E148" s="699" t="s">
        <v>1221</v>
      </c>
      <c r="F148" s="700">
        <f>B148*євро</f>
        <v>2063.16736</v>
      </c>
      <c r="G148" s="46"/>
      <c r="H148" s="46"/>
      <c r="I148" s="46"/>
      <c r="J148" s="46"/>
      <c r="K148" s="46"/>
      <c r="L148" s="46"/>
      <c r="M148" s="46"/>
      <c r="N148" s="46"/>
      <c r="O148" s="46"/>
      <c r="P148" s="46"/>
      <c r="Q148" s="46"/>
      <c r="R148" s="46"/>
      <c r="S148" s="46"/>
      <c r="T148" s="46"/>
    </row>
    <row r="149" ht="15.75" customHeight="1">
      <c r="A149" s="696" t="s">
        <v>914</v>
      </c>
      <c r="B149" s="697">
        <v>137.91</v>
      </c>
      <c r="C149" s="702">
        <v>8.595090550914E12</v>
      </c>
      <c r="D149" s="698">
        <v>365.0</v>
      </c>
      <c r="E149" s="699" t="s">
        <v>1270</v>
      </c>
      <c r="F149" s="700">
        <f>B149*євро</f>
        <v>6007.842285</v>
      </c>
      <c r="G149" s="46"/>
      <c r="H149" s="46"/>
      <c r="I149" s="46"/>
      <c r="J149" s="46"/>
      <c r="K149" s="46"/>
      <c r="L149" s="46"/>
      <c r="M149" s="46"/>
      <c r="N149" s="46"/>
      <c r="O149" s="46"/>
      <c r="P149" s="46"/>
      <c r="Q149" s="46"/>
      <c r="R149" s="46"/>
      <c r="S149" s="46"/>
      <c r="T149" s="46"/>
    </row>
    <row r="150" ht="15.75" customHeight="1">
      <c r="A150" s="696" t="s">
        <v>916</v>
      </c>
      <c r="B150" s="697">
        <v>237.58</v>
      </c>
      <c r="C150" s="702">
        <v>8.595090550921E12</v>
      </c>
      <c r="D150" s="698">
        <v>740.0</v>
      </c>
      <c r="E150" s="699" t="s">
        <v>1271</v>
      </c>
      <c r="F150" s="700">
        <f>B150*євро</f>
        <v>10349.81633</v>
      </c>
      <c r="G150" s="46"/>
      <c r="H150" s="46"/>
      <c r="I150" s="46"/>
      <c r="J150" s="46"/>
      <c r="K150" s="46"/>
      <c r="L150" s="46"/>
      <c r="M150" s="46"/>
      <c r="N150" s="46"/>
      <c r="O150" s="46"/>
      <c r="P150" s="46"/>
      <c r="Q150" s="46"/>
      <c r="R150" s="46"/>
      <c r="S150" s="46"/>
      <c r="T150" s="46"/>
    </row>
    <row r="151" ht="15.75" customHeight="1">
      <c r="A151" s="696" t="s">
        <v>920</v>
      </c>
      <c r="B151" s="697">
        <v>369.36</v>
      </c>
      <c r="C151" s="702">
        <v>8.595090550938E12</v>
      </c>
      <c r="D151" s="698">
        <v>1020.0</v>
      </c>
      <c r="E151" s="699" t="s">
        <v>1272</v>
      </c>
      <c r="F151" s="700">
        <f>B151*євро</f>
        <v>16090.61436</v>
      </c>
      <c r="G151" s="46"/>
      <c r="H151" s="46"/>
      <c r="I151" s="46"/>
      <c r="J151" s="46"/>
      <c r="K151" s="46"/>
      <c r="L151" s="46"/>
      <c r="M151" s="46"/>
      <c r="N151" s="46"/>
      <c r="O151" s="46"/>
      <c r="P151" s="46"/>
      <c r="Q151" s="46"/>
      <c r="R151" s="46"/>
      <c r="S151" s="46"/>
      <c r="T151" s="46"/>
    </row>
    <row r="152" ht="15.75" customHeight="1">
      <c r="A152" s="696" t="s">
        <v>922</v>
      </c>
      <c r="B152" s="697">
        <v>466.68</v>
      </c>
      <c r="C152" s="702">
        <v>8.595090550945E12</v>
      </c>
      <c r="D152" s="698">
        <v>1350.0</v>
      </c>
      <c r="E152" s="699" t="s">
        <v>1273</v>
      </c>
      <c r="F152" s="700">
        <f>B152*євро</f>
        <v>20330.21418</v>
      </c>
      <c r="G152" s="46"/>
      <c r="H152" s="46"/>
      <c r="I152" s="46"/>
      <c r="J152" s="46"/>
      <c r="K152" s="46"/>
      <c r="L152" s="46"/>
      <c r="M152" s="46"/>
      <c r="N152" s="46"/>
      <c r="O152" s="46"/>
      <c r="P152" s="46"/>
      <c r="Q152" s="46"/>
      <c r="R152" s="46"/>
      <c r="S152" s="46"/>
      <c r="T152" s="46"/>
    </row>
    <row r="153" ht="15.75" customHeight="1">
      <c r="A153" s="696" t="s">
        <v>918</v>
      </c>
      <c r="B153" s="697">
        <v>239.44</v>
      </c>
      <c r="C153" s="702">
        <v>8.595090550952E12</v>
      </c>
      <c r="D153" s="698">
        <v>700.0</v>
      </c>
      <c r="E153" s="699" t="s">
        <v>1274</v>
      </c>
      <c r="F153" s="700">
        <f>B153*євро</f>
        <v>10430.84444</v>
      </c>
      <c r="G153" s="46"/>
      <c r="H153" s="46"/>
      <c r="I153" s="46"/>
      <c r="J153" s="46"/>
      <c r="K153" s="46"/>
      <c r="L153" s="46"/>
      <c r="M153" s="46"/>
      <c r="N153" s="46"/>
      <c r="O153" s="46"/>
      <c r="P153" s="46"/>
      <c r="Q153" s="46"/>
      <c r="R153" s="46"/>
      <c r="S153" s="46"/>
      <c r="T153" s="46"/>
    </row>
    <row r="154" ht="15.75" customHeight="1">
      <c r="A154" s="696" t="s">
        <v>924</v>
      </c>
      <c r="B154" s="697">
        <v>550.73</v>
      </c>
      <c r="C154" s="702">
        <v>8.595090550969E12</v>
      </c>
      <c r="D154" s="698">
        <v>1340.0</v>
      </c>
      <c r="E154" s="699" t="s">
        <v>1275</v>
      </c>
      <c r="F154" s="700">
        <f>B154*євро</f>
        <v>23991.72636</v>
      </c>
      <c r="G154" s="46"/>
      <c r="H154" s="46"/>
      <c r="I154" s="46"/>
      <c r="J154" s="46"/>
      <c r="K154" s="46"/>
      <c r="L154" s="46"/>
      <c r="M154" s="46"/>
      <c r="N154" s="46"/>
      <c r="O154" s="46"/>
      <c r="P154" s="46"/>
      <c r="Q154" s="46"/>
      <c r="R154" s="46"/>
      <c r="S154" s="46"/>
      <c r="T154" s="46"/>
    </row>
    <row r="155" ht="15.75" customHeight="1">
      <c r="A155" s="696" t="s">
        <v>1276</v>
      </c>
      <c r="B155" s="697">
        <v>60.21</v>
      </c>
      <c r="C155" s="702">
        <v>8.595090551294E12</v>
      </c>
      <c r="D155" s="698">
        <v>55.0</v>
      </c>
      <c r="E155" s="699" t="s">
        <v>1277</v>
      </c>
      <c r="F155" s="700">
        <f>B155*євро</f>
        <v>2622.958335</v>
      </c>
      <c r="G155" s="46"/>
      <c r="H155" s="46"/>
      <c r="I155" s="46"/>
      <c r="J155" s="46"/>
      <c r="K155" s="46"/>
      <c r="L155" s="46"/>
      <c r="M155" s="46"/>
      <c r="N155" s="46"/>
      <c r="O155" s="46"/>
      <c r="P155" s="46"/>
      <c r="Q155" s="46"/>
      <c r="R155" s="46"/>
      <c r="S155" s="46"/>
      <c r="T155" s="46"/>
    </row>
    <row r="156" ht="15.75" customHeight="1">
      <c r="A156" s="696" t="s">
        <v>1278</v>
      </c>
      <c r="B156" s="697">
        <v>50.89</v>
      </c>
      <c r="C156" s="702">
        <v>8.595090551317E12</v>
      </c>
      <c r="D156" s="698">
        <v>55.0</v>
      </c>
      <c r="E156" s="699" t="s">
        <v>1279</v>
      </c>
      <c r="F156" s="700">
        <f>B156*євро</f>
        <v>2216.946515</v>
      </c>
      <c r="G156" s="46"/>
      <c r="H156" s="46"/>
      <c r="I156" s="46"/>
      <c r="J156" s="46"/>
      <c r="K156" s="46"/>
      <c r="L156" s="46"/>
      <c r="M156" s="46"/>
      <c r="N156" s="46"/>
      <c r="O156" s="46"/>
      <c r="P156" s="46"/>
      <c r="Q156" s="46"/>
      <c r="R156" s="46"/>
      <c r="S156" s="46"/>
      <c r="T156" s="46"/>
    </row>
    <row r="157" ht="15.75" customHeight="1">
      <c r="A157" s="696" t="s">
        <v>1280</v>
      </c>
      <c r="B157" s="697">
        <v>50.39</v>
      </c>
      <c r="C157" s="702">
        <v>8.595090551324E12</v>
      </c>
      <c r="D157" s="698">
        <v>55.0</v>
      </c>
      <c r="E157" s="699" t="s">
        <v>1281</v>
      </c>
      <c r="F157" s="700">
        <f>B157*євро</f>
        <v>2195.164765</v>
      </c>
      <c r="G157" s="46"/>
      <c r="H157" s="46"/>
      <c r="I157" s="46"/>
      <c r="J157" s="46"/>
      <c r="K157" s="46"/>
      <c r="L157" s="46"/>
      <c r="M157" s="46"/>
      <c r="N157" s="46"/>
      <c r="O157" s="46"/>
      <c r="P157" s="46"/>
      <c r="Q157" s="46"/>
      <c r="R157" s="46"/>
      <c r="S157" s="46"/>
      <c r="T157" s="46"/>
    </row>
    <row r="158" ht="15.75" customHeight="1">
      <c r="A158" s="696" t="s">
        <v>1282</v>
      </c>
      <c r="B158" s="697">
        <v>51.14</v>
      </c>
      <c r="C158" s="702">
        <v>8.595090551331E12</v>
      </c>
      <c r="D158" s="698">
        <v>55.0</v>
      </c>
      <c r="E158" s="699" t="s">
        <v>1283</v>
      </c>
      <c r="F158" s="700">
        <f>B158*євро</f>
        <v>2227.83739</v>
      </c>
      <c r="G158" s="46"/>
      <c r="H158" s="46"/>
      <c r="I158" s="46"/>
      <c r="J158" s="46"/>
      <c r="K158" s="46"/>
      <c r="L158" s="46"/>
      <c r="M158" s="46"/>
      <c r="N158" s="46"/>
      <c r="O158" s="46"/>
      <c r="P158" s="46"/>
      <c r="Q158" s="46"/>
      <c r="R158" s="46"/>
      <c r="S158" s="46"/>
      <c r="T158" s="46"/>
    </row>
    <row r="159" ht="15.75" customHeight="1">
      <c r="A159" s="696" t="s">
        <v>1284</v>
      </c>
      <c r="B159" s="697">
        <v>49.88</v>
      </c>
      <c r="C159" s="702">
        <v>8.595090551348E12</v>
      </c>
      <c r="D159" s="698">
        <v>55.0</v>
      </c>
      <c r="E159" s="699" t="s">
        <v>1285</v>
      </c>
      <c r="F159" s="700">
        <f>B159*євро</f>
        <v>2172.94738</v>
      </c>
      <c r="G159" s="46"/>
      <c r="H159" s="46"/>
      <c r="I159" s="46"/>
      <c r="J159" s="46"/>
      <c r="K159" s="46"/>
      <c r="L159" s="46"/>
      <c r="M159" s="46"/>
      <c r="N159" s="46"/>
      <c r="O159" s="46"/>
      <c r="P159" s="46"/>
      <c r="Q159" s="46"/>
      <c r="R159" s="46"/>
      <c r="S159" s="46"/>
      <c r="T159" s="46"/>
    </row>
    <row r="160" ht="15.75" customHeight="1">
      <c r="A160" s="696" t="s">
        <v>1286</v>
      </c>
      <c r="B160" s="697">
        <v>50.39</v>
      </c>
      <c r="C160" s="702">
        <v>8.595090551355E12</v>
      </c>
      <c r="D160" s="698">
        <v>55.0</v>
      </c>
      <c r="E160" s="699" t="s">
        <v>1287</v>
      </c>
      <c r="F160" s="700">
        <f>B160*євро</f>
        <v>2195.164765</v>
      </c>
      <c r="G160" s="46"/>
      <c r="H160" s="46"/>
      <c r="I160" s="46"/>
      <c r="J160" s="46"/>
      <c r="K160" s="46"/>
      <c r="L160" s="46"/>
      <c r="M160" s="46"/>
      <c r="N160" s="46"/>
      <c r="O160" s="46"/>
      <c r="P160" s="46"/>
      <c r="Q160" s="46"/>
      <c r="R160" s="46"/>
      <c r="S160" s="46"/>
      <c r="T160" s="46"/>
    </row>
    <row r="161" ht="15.75" customHeight="1">
      <c r="A161" s="696" t="s">
        <v>1288</v>
      </c>
      <c r="B161" s="697">
        <v>52.65</v>
      </c>
      <c r="C161" s="702">
        <v>8.595090551362E12</v>
      </c>
      <c r="D161" s="698">
        <v>55.0</v>
      </c>
      <c r="E161" s="699" t="s">
        <v>1289</v>
      </c>
      <c r="F161" s="700">
        <f>B161*євро</f>
        <v>2293.618275</v>
      </c>
      <c r="G161" s="46"/>
      <c r="H161" s="46"/>
      <c r="I161" s="46"/>
      <c r="J161" s="46"/>
      <c r="K161" s="46"/>
      <c r="L161" s="46"/>
      <c r="M161" s="46"/>
      <c r="N161" s="46"/>
      <c r="O161" s="46"/>
      <c r="P161" s="46"/>
      <c r="Q161" s="46"/>
      <c r="R161" s="46"/>
      <c r="S161" s="46"/>
      <c r="T161" s="46"/>
    </row>
    <row r="162" ht="15.75" customHeight="1">
      <c r="A162" s="696" t="s">
        <v>1290</v>
      </c>
      <c r="B162" s="697">
        <v>54.17</v>
      </c>
      <c r="C162" s="702">
        <v>8.595090551386E12</v>
      </c>
      <c r="D162" s="698">
        <v>55.0</v>
      </c>
      <c r="E162" s="699" t="s">
        <v>1291</v>
      </c>
      <c r="F162" s="700">
        <f>B162*євро</f>
        <v>2359.834795</v>
      </c>
      <c r="G162" s="46"/>
      <c r="H162" s="46"/>
      <c r="I162" s="46"/>
      <c r="J162" s="46"/>
      <c r="K162" s="46"/>
      <c r="L162" s="46"/>
      <c r="M162" s="46"/>
      <c r="N162" s="46"/>
      <c r="O162" s="46"/>
      <c r="P162" s="46"/>
      <c r="Q162" s="46"/>
      <c r="R162" s="46"/>
      <c r="S162" s="46"/>
      <c r="T162" s="46"/>
    </row>
    <row r="163" ht="15.75" customHeight="1">
      <c r="A163" s="696" t="s">
        <v>1292</v>
      </c>
      <c r="B163" s="697">
        <v>54.67</v>
      </c>
      <c r="C163" s="702">
        <v>8.595090551393E12</v>
      </c>
      <c r="D163" s="698">
        <v>55.0</v>
      </c>
      <c r="E163" s="699" t="s">
        <v>1293</v>
      </c>
      <c r="F163" s="700">
        <f>B163*євро</f>
        <v>2381.616545</v>
      </c>
      <c r="G163" s="46"/>
      <c r="H163" s="46"/>
      <c r="I163" s="46"/>
      <c r="J163" s="46"/>
      <c r="K163" s="46"/>
      <c r="L163" s="46"/>
      <c r="M163" s="46"/>
      <c r="N163" s="46"/>
      <c r="O163" s="46"/>
      <c r="P163" s="46"/>
      <c r="Q163" s="46"/>
      <c r="R163" s="46"/>
      <c r="S163" s="46"/>
      <c r="T163" s="46"/>
    </row>
    <row r="164" ht="15.75" customHeight="1">
      <c r="A164" s="696" t="s">
        <v>1294</v>
      </c>
      <c r="B164" s="697">
        <v>52.91</v>
      </c>
      <c r="C164" s="702">
        <v>8.595090551409E12</v>
      </c>
      <c r="D164" s="698">
        <v>55.0</v>
      </c>
      <c r="E164" s="699" t="s">
        <v>1295</v>
      </c>
      <c r="F164" s="700">
        <f>B164*євро</f>
        <v>2304.944785</v>
      </c>
      <c r="G164" s="46"/>
      <c r="H164" s="46"/>
      <c r="I164" s="46"/>
      <c r="J164" s="46"/>
      <c r="K164" s="46"/>
      <c r="L164" s="46"/>
      <c r="M164" s="46"/>
      <c r="N164" s="46"/>
      <c r="O164" s="46"/>
      <c r="P164" s="46"/>
      <c r="Q164" s="46"/>
      <c r="R164" s="46"/>
      <c r="S164" s="46"/>
      <c r="T164" s="46"/>
    </row>
    <row r="165" ht="15.75" customHeight="1">
      <c r="A165" s="696" t="s">
        <v>1296</v>
      </c>
      <c r="B165" s="697">
        <v>55.43</v>
      </c>
      <c r="C165" s="702">
        <v>8.595090551416E12</v>
      </c>
      <c r="D165" s="698">
        <v>55.0</v>
      </c>
      <c r="E165" s="699" t="s">
        <v>1297</v>
      </c>
      <c r="F165" s="700">
        <f>B165*євро</f>
        <v>2414.724805</v>
      </c>
      <c r="G165" s="46"/>
      <c r="H165" s="46"/>
      <c r="I165" s="46"/>
      <c r="J165" s="46"/>
      <c r="K165" s="46"/>
      <c r="L165" s="46"/>
      <c r="M165" s="46"/>
      <c r="N165" s="46"/>
      <c r="O165" s="46"/>
      <c r="P165" s="46"/>
      <c r="Q165" s="46"/>
      <c r="R165" s="46"/>
      <c r="S165" s="46"/>
      <c r="T165" s="46"/>
    </row>
    <row r="166" ht="15.75" customHeight="1">
      <c r="A166" s="696" t="s">
        <v>1298</v>
      </c>
      <c r="B166" s="697">
        <v>49.63</v>
      </c>
      <c r="C166" s="702">
        <v>8.595090551423E12</v>
      </c>
      <c r="D166" s="698">
        <v>60.0</v>
      </c>
      <c r="E166" s="699" t="s">
        <v>1299</v>
      </c>
      <c r="F166" s="700">
        <f>B166*євро</f>
        <v>2162.056505</v>
      </c>
      <c r="G166" s="46"/>
      <c r="H166" s="46"/>
      <c r="I166" s="46"/>
      <c r="J166" s="46"/>
      <c r="K166" s="46"/>
      <c r="L166" s="46"/>
      <c r="M166" s="46"/>
      <c r="N166" s="46"/>
      <c r="O166" s="46"/>
      <c r="P166" s="46"/>
      <c r="Q166" s="46"/>
      <c r="R166" s="46"/>
      <c r="S166" s="46"/>
      <c r="T166" s="46"/>
    </row>
    <row r="167" ht="15.75" customHeight="1">
      <c r="A167" s="696" t="s">
        <v>1300</v>
      </c>
      <c r="B167" s="697">
        <v>52.15</v>
      </c>
      <c r="C167" s="702">
        <v>8.59509055143E12</v>
      </c>
      <c r="D167" s="698">
        <v>55.0</v>
      </c>
      <c r="E167" s="699" t="s">
        <v>1301</v>
      </c>
      <c r="F167" s="700">
        <f>B167*євро</f>
        <v>2271.836525</v>
      </c>
      <c r="G167" s="46"/>
      <c r="H167" s="46"/>
      <c r="I167" s="46"/>
      <c r="J167" s="46"/>
      <c r="K167" s="46"/>
      <c r="L167" s="46"/>
      <c r="M167" s="46"/>
      <c r="N167" s="46"/>
      <c r="O167" s="46"/>
      <c r="P167" s="46"/>
      <c r="Q167" s="46"/>
      <c r="R167" s="46"/>
      <c r="S167" s="46"/>
      <c r="T167" s="46"/>
    </row>
    <row r="168" ht="15.75" customHeight="1">
      <c r="A168" s="696" t="s">
        <v>1302</v>
      </c>
      <c r="B168" s="697">
        <v>55.68</v>
      </c>
      <c r="C168" s="702">
        <v>8.595090551447E12</v>
      </c>
      <c r="D168" s="698">
        <v>55.0</v>
      </c>
      <c r="E168" s="699" t="s">
        <v>1303</v>
      </c>
      <c r="F168" s="700">
        <f>B168*євро</f>
        <v>2425.61568</v>
      </c>
      <c r="G168" s="46"/>
      <c r="H168" s="46"/>
      <c r="I168" s="46"/>
      <c r="J168" s="46"/>
      <c r="K168" s="46"/>
      <c r="L168" s="46"/>
      <c r="M168" s="46"/>
      <c r="N168" s="46"/>
      <c r="O168" s="46"/>
      <c r="P168" s="46"/>
      <c r="Q168" s="46"/>
      <c r="R168" s="46"/>
      <c r="S168" s="46"/>
      <c r="T168" s="46"/>
    </row>
    <row r="169" ht="15.75" customHeight="1">
      <c r="A169" s="696" t="s">
        <v>1304</v>
      </c>
      <c r="B169" s="697">
        <v>49.88</v>
      </c>
      <c r="C169" s="702">
        <v>8.595090551454E12</v>
      </c>
      <c r="D169" s="698">
        <v>55.0</v>
      </c>
      <c r="E169" s="699" t="s">
        <v>1305</v>
      </c>
      <c r="F169" s="700">
        <f>B169*євро</f>
        <v>2172.94738</v>
      </c>
      <c r="G169" s="46"/>
      <c r="H169" s="46"/>
      <c r="I169" s="46"/>
      <c r="J169" s="46"/>
      <c r="K169" s="46"/>
      <c r="L169" s="46"/>
      <c r="M169" s="46"/>
      <c r="N169" s="46"/>
      <c r="O169" s="46"/>
      <c r="P169" s="46"/>
      <c r="Q169" s="46"/>
      <c r="R169" s="46"/>
      <c r="S169" s="46"/>
      <c r="T169" s="46"/>
    </row>
    <row r="170" ht="15.75" customHeight="1">
      <c r="A170" s="696" t="s">
        <v>1306</v>
      </c>
      <c r="B170" s="697">
        <v>55.43</v>
      </c>
      <c r="C170" s="702">
        <v>8.595090551461E12</v>
      </c>
      <c r="D170" s="698">
        <v>55.0</v>
      </c>
      <c r="E170" s="699" t="s">
        <v>1307</v>
      </c>
      <c r="F170" s="700">
        <f>B170*євро</f>
        <v>2414.724805</v>
      </c>
      <c r="G170" s="46"/>
      <c r="H170" s="46"/>
      <c r="I170" s="46"/>
      <c r="J170" s="46"/>
      <c r="K170" s="46"/>
      <c r="L170" s="46"/>
      <c r="M170" s="46"/>
      <c r="N170" s="46"/>
      <c r="O170" s="46"/>
      <c r="P170" s="46"/>
      <c r="Q170" s="46"/>
      <c r="R170" s="46"/>
      <c r="S170" s="46"/>
      <c r="T170" s="46"/>
    </row>
    <row r="171" ht="15.75" customHeight="1">
      <c r="A171" s="696" t="s">
        <v>1308</v>
      </c>
      <c r="B171" s="697">
        <v>36.03</v>
      </c>
      <c r="C171" s="702">
        <v>8.595090551485E12</v>
      </c>
      <c r="D171" s="698">
        <v>55.0</v>
      </c>
      <c r="E171" s="699" t="s">
        <v>1309</v>
      </c>
      <c r="F171" s="700">
        <f>B171*євро</f>
        <v>1569.592905</v>
      </c>
      <c r="G171" s="46"/>
      <c r="H171" s="46"/>
      <c r="I171" s="46"/>
      <c r="J171" s="46"/>
      <c r="K171" s="46"/>
      <c r="L171" s="46"/>
      <c r="M171" s="46"/>
      <c r="N171" s="46"/>
      <c r="O171" s="46"/>
      <c r="P171" s="46"/>
      <c r="Q171" s="46"/>
      <c r="R171" s="46"/>
      <c r="S171" s="46"/>
      <c r="T171" s="46"/>
    </row>
    <row r="172" ht="15.75" customHeight="1">
      <c r="A172" s="696" t="s">
        <v>1310</v>
      </c>
      <c r="B172" s="697">
        <v>42.07</v>
      </c>
      <c r="C172" s="702">
        <v>8.595090551515E12</v>
      </c>
      <c r="D172" s="698">
        <v>55.0</v>
      </c>
      <c r="E172" s="699" t="s">
        <v>1311</v>
      </c>
      <c r="F172" s="700">
        <f>B172*євро</f>
        <v>1832.716445</v>
      </c>
      <c r="G172" s="46"/>
      <c r="H172" s="46"/>
      <c r="I172" s="46"/>
      <c r="J172" s="46"/>
      <c r="K172" s="46"/>
      <c r="L172" s="46"/>
      <c r="M172" s="46"/>
      <c r="N172" s="46"/>
      <c r="O172" s="46"/>
      <c r="P172" s="46"/>
      <c r="Q172" s="46"/>
      <c r="R172" s="46"/>
      <c r="S172" s="46"/>
      <c r="T172" s="46"/>
    </row>
    <row r="173" ht="15.75" customHeight="1">
      <c r="A173" s="696" t="s">
        <v>1312</v>
      </c>
      <c r="B173" s="697">
        <v>28.97</v>
      </c>
      <c r="C173" s="702">
        <v>8.595090551539E12</v>
      </c>
      <c r="D173" s="698">
        <v>55.0</v>
      </c>
      <c r="E173" s="699" t="s">
        <v>1313</v>
      </c>
      <c r="F173" s="700">
        <f>B173*євро</f>
        <v>1262.034595</v>
      </c>
      <c r="G173" s="46"/>
      <c r="H173" s="46"/>
      <c r="I173" s="46"/>
      <c r="J173" s="46"/>
      <c r="K173" s="46"/>
      <c r="L173" s="46"/>
      <c r="M173" s="46"/>
      <c r="N173" s="46"/>
      <c r="O173" s="46"/>
      <c r="P173" s="46"/>
      <c r="Q173" s="46"/>
      <c r="R173" s="46"/>
      <c r="S173" s="46"/>
      <c r="T173" s="46"/>
    </row>
    <row r="174" ht="15.75" customHeight="1">
      <c r="A174" s="696" t="s">
        <v>1314</v>
      </c>
      <c r="B174" s="697">
        <v>42.83</v>
      </c>
      <c r="C174" s="702">
        <v>8.595090551713E12</v>
      </c>
      <c r="D174" s="698">
        <v>15.0</v>
      </c>
      <c r="E174" s="699" t="s">
        <v>1315</v>
      </c>
      <c r="F174" s="700">
        <f>B174*євро</f>
        <v>1865.824705</v>
      </c>
      <c r="G174" s="46"/>
      <c r="H174" s="46"/>
      <c r="I174" s="46"/>
      <c r="J174" s="46"/>
      <c r="K174" s="46"/>
      <c r="L174" s="46"/>
      <c r="M174" s="46"/>
      <c r="N174" s="46"/>
      <c r="O174" s="46"/>
      <c r="P174" s="46"/>
      <c r="Q174" s="46"/>
      <c r="R174" s="46"/>
      <c r="S174" s="46"/>
      <c r="T174" s="46"/>
    </row>
    <row r="175" ht="15.75" customHeight="1">
      <c r="A175" s="696" t="s">
        <v>1316</v>
      </c>
      <c r="B175" s="697">
        <v>43.33</v>
      </c>
      <c r="C175" s="702">
        <v>8.59509055172E12</v>
      </c>
      <c r="D175" s="698">
        <v>15.0</v>
      </c>
      <c r="E175" s="699" t="s">
        <v>1317</v>
      </c>
      <c r="F175" s="700">
        <f>B175*євро</f>
        <v>1887.606455</v>
      </c>
      <c r="G175" s="46"/>
      <c r="H175" s="46"/>
      <c r="I175" s="46"/>
      <c r="J175" s="46"/>
      <c r="K175" s="46"/>
      <c r="L175" s="46"/>
      <c r="M175" s="46"/>
      <c r="N175" s="46"/>
      <c r="O175" s="46"/>
      <c r="P175" s="46"/>
      <c r="Q175" s="46"/>
      <c r="R175" s="46"/>
      <c r="S175" s="46"/>
      <c r="T175" s="46"/>
    </row>
    <row r="176" ht="15.75" customHeight="1">
      <c r="A176" s="696" t="s">
        <v>1318</v>
      </c>
      <c r="B176" s="697">
        <v>45.85</v>
      </c>
      <c r="C176" s="702">
        <v>8.595090551737E12</v>
      </c>
      <c r="D176" s="698">
        <v>15.0</v>
      </c>
      <c r="E176" s="699" t="s">
        <v>1319</v>
      </c>
      <c r="F176" s="700">
        <f>B176*євро</f>
        <v>1997.386475</v>
      </c>
      <c r="G176" s="46"/>
      <c r="H176" s="46"/>
      <c r="I176" s="46"/>
      <c r="J176" s="46"/>
      <c r="K176" s="46"/>
      <c r="L176" s="46"/>
      <c r="M176" s="46"/>
      <c r="N176" s="46"/>
      <c r="O176" s="46"/>
      <c r="P176" s="46"/>
      <c r="Q176" s="46"/>
      <c r="R176" s="46"/>
      <c r="S176" s="46"/>
      <c r="T176" s="46"/>
    </row>
    <row r="177" ht="15.75" customHeight="1">
      <c r="A177" s="696" t="s">
        <v>1320</v>
      </c>
      <c r="B177" s="697">
        <v>44.34</v>
      </c>
      <c r="C177" s="702">
        <v>8.595090551744E12</v>
      </c>
      <c r="D177" s="698">
        <v>15.0</v>
      </c>
      <c r="E177" s="699" t="s">
        <v>1321</v>
      </c>
      <c r="F177" s="700">
        <f>B177*євро</f>
        <v>1931.60559</v>
      </c>
      <c r="G177" s="46"/>
      <c r="H177" s="46"/>
      <c r="I177" s="46"/>
      <c r="J177" s="46"/>
      <c r="K177" s="46"/>
      <c r="L177" s="46"/>
      <c r="M177" s="46"/>
      <c r="N177" s="46"/>
      <c r="O177" s="46"/>
      <c r="P177" s="46"/>
      <c r="Q177" s="46"/>
      <c r="R177" s="46"/>
      <c r="S177" s="46"/>
      <c r="T177" s="46"/>
    </row>
    <row r="178" ht="15.75" customHeight="1">
      <c r="A178" s="696" t="s">
        <v>1322</v>
      </c>
      <c r="B178" s="697">
        <v>47.11</v>
      </c>
      <c r="C178" s="702">
        <v>8.595090551768E12</v>
      </c>
      <c r="D178" s="698">
        <v>15.0</v>
      </c>
      <c r="E178" s="699" t="s">
        <v>1323</v>
      </c>
      <c r="F178" s="700">
        <f>B178*євро</f>
        <v>2052.276485</v>
      </c>
      <c r="G178" s="46"/>
      <c r="H178" s="46"/>
      <c r="I178" s="46"/>
      <c r="J178" s="46"/>
      <c r="K178" s="46"/>
      <c r="L178" s="46"/>
      <c r="M178" s="46"/>
      <c r="N178" s="46"/>
      <c r="O178" s="46"/>
      <c r="P178" s="46"/>
      <c r="Q178" s="46"/>
      <c r="R178" s="46"/>
      <c r="S178" s="46"/>
      <c r="T178" s="46"/>
    </row>
    <row r="179" ht="15.75" customHeight="1">
      <c r="A179" s="696" t="s">
        <v>1324</v>
      </c>
      <c r="B179" s="697">
        <v>111.53</v>
      </c>
      <c r="C179" s="702">
        <v>8.595090551829E12</v>
      </c>
      <c r="D179" s="698">
        <v>330.0</v>
      </c>
      <c r="E179" s="699" t="s">
        <v>1185</v>
      </c>
      <c r="F179" s="700">
        <f>B179*євро</f>
        <v>4858.637155</v>
      </c>
      <c r="G179" s="46"/>
      <c r="H179" s="46"/>
      <c r="I179" s="46"/>
      <c r="J179" s="46"/>
      <c r="K179" s="46"/>
      <c r="L179" s="46"/>
      <c r="M179" s="46"/>
      <c r="N179" s="46"/>
      <c r="O179" s="46"/>
      <c r="P179" s="46"/>
      <c r="Q179" s="46"/>
      <c r="R179" s="46"/>
      <c r="S179" s="46"/>
      <c r="T179" s="46"/>
    </row>
    <row r="180" ht="15.75" customHeight="1">
      <c r="A180" s="696" t="s">
        <v>1325</v>
      </c>
      <c r="B180" s="697">
        <v>78.02</v>
      </c>
      <c r="C180" s="702">
        <v>8.595090551836E12</v>
      </c>
      <c r="D180" s="698">
        <v>265.0</v>
      </c>
      <c r="E180" s="699" t="s">
        <v>1326</v>
      </c>
      <c r="F180" s="700">
        <f>B180*євро</f>
        <v>3398.82427</v>
      </c>
      <c r="G180" s="46"/>
      <c r="H180" s="46"/>
      <c r="I180" s="46"/>
      <c r="J180" s="46"/>
      <c r="K180" s="46"/>
      <c r="L180" s="46"/>
      <c r="M180" s="46"/>
      <c r="N180" s="46"/>
      <c r="O180" s="46"/>
      <c r="P180" s="46"/>
      <c r="Q180" s="46"/>
      <c r="R180" s="46"/>
      <c r="S180" s="46"/>
      <c r="T180" s="46"/>
    </row>
    <row r="181" ht="15.75" customHeight="1">
      <c r="A181" s="696" t="s">
        <v>1327</v>
      </c>
      <c r="B181" s="697">
        <v>49.55</v>
      </c>
      <c r="C181" s="702">
        <v>8.59509055185E12</v>
      </c>
      <c r="D181" s="698">
        <v>135.0</v>
      </c>
      <c r="E181" s="699" t="s">
        <v>1328</v>
      </c>
      <c r="F181" s="700">
        <f>B181*євро</f>
        <v>2158.571425</v>
      </c>
      <c r="G181" s="46"/>
      <c r="H181" s="46"/>
      <c r="I181" s="46"/>
      <c r="J181" s="46"/>
      <c r="K181" s="46"/>
      <c r="L181" s="46"/>
      <c r="M181" s="46"/>
      <c r="N181" s="46"/>
      <c r="O181" s="46"/>
      <c r="P181" s="46"/>
      <c r="Q181" s="46"/>
      <c r="R181" s="46"/>
      <c r="S181" s="46"/>
      <c r="T181" s="46"/>
    </row>
    <row r="182" ht="15.75" customHeight="1">
      <c r="A182" s="696" t="s">
        <v>1329</v>
      </c>
      <c r="B182" s="697">
        <v>57.61</v>
      </c>
      <c r="C182" s="702">
        <v>8.595090551867E12</v>
      </c>
      <c r="D182" s="698">
        <v>140.0</v>
      </c>
      <c r="E182" s="699" t="s">
        <v>1330</v>
      </c>
      <c r="F182" s="700">
        <f>B182*євро</f>
        <v>2509.693235</v>
      </c>
      <c r="G182" s="46"/>
      <c r="H182" s="46"/>
      <c r="I182" s="46"/>
      <c r="J182" s="46"/>
      <c r="K182" s="46"/>
      <c r="L182" s="46"/>
      <c r="M182" s="46"/>
      <c r="N182" s="46"/>
      <c r="O182" s="46"/>
      <c r="P182" s="46"/>
      <c r="Q182" s="46"/>
      <c r="R182" s="46"/>
      <c r="S182" s="46"/>
      <c r="T182" s="46"/>
    </row>
    <row r="183" ht="15.75" customHeight="1">
      <c r="A183" s="696" t="s">
        <v>1331</v>
      </c>
      <c r="B183" s="697">
        <v>38.22</v>
      </c>
      <c r="C183" s="702">
        <v>8.595090551935E12</v>
      </c>
      <c r="D183" s="698">
        <v>75.0</v>
      </c>
      <c r="E183" s="699" t="s">
        <v>1332</v>
      </c>
      <c r="F183" s="700">
        <f>B183*євро</f>
        <v>1664.99697</v>
      </c>
      <c r="G183" s="46"/>
      <c r="H183" s="46"/>
      <c r="I183" s="46"/>
      <c r="J183" s="46"/>
      <c r="K183" s="46"/>
      <c r="L183" s="46"/>
      <c r="M183" s="46"/>
      <c r="N183" s="46"/>
      <c r="O183" s="46"/>
      <c r="P183" s="46"/>
      <c r="Q183" s="46"/>
      <c r="R183" s="46"/>
      <c r="S183" s="46"/>
      <c r="T183" s="46"/>
    </row>
    <row r="184" ht="15.75" customHeight="1">
      <c r="A184" s="696" t="s">
        <v>1333</v>
      </c>
      <c r="B184" s="697">
        <v>381.37</v>
      </c>
      <c r="C184" s="702">
        <v>8.595090553007E12</v>
      </c>
      <c r="D184" s="698">
        <v>1030.0</v>
      </c>
      <c r="E184" s="699" t="s">
        <v>1334</v>
      </c>
      <c r="F184" s="700">
        <f>B184*євро</f>
        <v>16613.812</v>
      </c>
      <c r="G184" s="46"/>
      <c r="H184" s="46"/>
      <c r="I184" s="46"/>
      <c r="J184" s="46"/>
      <c r="K184" s="46"/>
      <c r="L184" s="46"/>
      <c r="M184" s="46"/>
      <c r="N184" s="46"/>
      <c r="O184" s="46"/>
      <c r="P184" s="46"/>
      <c r="Q184" s="46"/>
      <c r="R184" s="46"/>
      <c r="S184" s="46"/>
      <c r="T184" s="46"/>
    </row>
    <row r="185" ht="15.75" customHeight="1">
      <c r="A185" s="696" t="s">
        <v>1335</v>
      </c>
      <c r="B185" s="697">
        <v>395.74</v>
      </c>
      <c r="C185" s="702">
        <v>8.595090553014E12</v>
      </c>
      <c r="D185" s="698">
        <v>1035.0</v>
      </c>
      <c r="E185" s="699" t="s">
        <v>1336</v>
      </c>
      <c r="F185" s="700">
        <f>B185*євро</f>
        <v>17239.81949</v>
      </c>
      <c r="G185" s="46"/>
      <c r="H185" s="46"/>
      <c r="I185" s="46"/>
      <c r="J185" s="46"/>
      <c r="K185" s="46"/>
      <c r="L185" s="46"/>
      <c r="M185" s="46"/>
      <c r="N185" s="46"/>
      <c r="O185" s="46"/>
      <c r="P185" s="46"/>
      <c r="Q185" s="46"/>
      <c r="R185" s="46"/>
      <c r="S185" s="46"/>
      <c r="T185" s="46"/>
    </row>
    <row r="186" ht="15.75" customHeight="1">
      <c r="A186" s="696" t="s">
        <v>1337</v>
      </c>
      <c r="B186" s="697">
        <v>480.21</v>
      </c>
      <c r="C186" s="702">
        <v>8.595090553021E12</v>
      </c>
      <c r="D186" s="698">
        <v>1350.0</v>
      </c>
      <c r="E186" s="699" t="s">
        <v>1338</v>
      </c>
      <c r="F186" s="700">
        <f>B186*євро</f>
        <v>20919.62834</v>
      </c>
      <c r="G186" s="46"/>
      <c r="H186" s="46"/>
      <c r="I186" s="46"/>
      <c r="J186" s="46"/>
      <c r="K186" s="46"/>
      <c r="L186" s="46"/>
      <c r="M186" s="46"/>
      <c r="N186" s="46"/>
      <c r="O186" s="46"/>
      <c r="P186" s="46"/>
      <c r="Q186" s="46"/>
      <c r="R186" s="46"/>
      <c r="S186" s="46"/>
      <c r="T186" s="46"/>
    </row>
    <row r="187" ht="15.75" customHeight="1">
      <c r="A187" s="696" t="s">
        <v>1339</v>
      </c>
      <c r="B187" s="697">
        <v>495.61</v>
      </c>
      <c r="C187" s="702">
        <v>8.595090553038E12</v>
      </c>
      <c r="D187" s="698">
        <v>1370.0</v>
      </c>
      <c r="E187" s="699" t="s">
        <v>1340</v>
      </c>
      <c r="F187" s="700">
        <f>B187*євро</f>
        <v>21590.50624</v>
      </c>
      <c r="G187" s="46"/>
      <c r="H187" s="46"/>
      <c r="I187" s="46"/>
      <c r="J187" s="46"/>
      <c r="K187" s="46"/>
      <c r="L187" s="46"/>
      <c r="M187" s="46"/>
      <c r="N187" s="46"/>
      <c r="O187" s="46"/>
      <c r="P187" s="46"/>
      <c r="Q187" s="46"/>
      <c r="R187" s="46"/>
      <c r="S187" s="46"/>
      <c r="T187" s="46"/>
    </row>
    <row r="188" ht="15.75" customHeight="1">
      <c r="A188" s="696" t="s">
        <v>1341</v>
      </c>
      <c r="B188" s="697">
        <v>563.0</v>
      </c>
      <c r="C188" s="702">
        <v>8.595090553045E12</v>
      </c>
      <c r="D188" s="698">
        <v>1340.0</v>
      </c>
      <c r="E188" s="699" t="s">
        <v>1342</v>
      </c>
      <c r="F188" s="700">
        <f>B188*євро</f>
        <v>24526.2505</v>
      </c>
      <c r="G188" s="46"/>
      <c r="H188" s="46"/>
      <c r="I188" s="46"/>
      <c r="J188" s="46"/>
      <c r="K188" s="46"/>
      <c r="L188" s="46"/>
      <c r="M188" s="46"/>
      <c r="N188" s="46"/>
      <c r="O188" s="46"/>
      <c r="P188" s="46"/>
      <c r="Q188" s="46"/>
      <c r="R188" s="46"/>
      <c r="S188" s="46"/>
      <c r="T188" s="46"/>
    </row>
    <row r="189" ht="15.75" customHeight="1">
      <c r="A189" s="696" t="s">
        <v>1343</v>
      </c>
      <c r="B189" s="697">
        <v>586.43</v>
      </c>
      <c r="C189" s="702">
        <v>8.595090553052E12</v>
      </c>
      <c r="D189" s="698">
        <v>1360.0</v>
      </c>
      <c r="E189" s="699" t="s">
        <v>1342</v>
      </c>
      <c r="F189" s="700">
        <f>B189*євро</f>
        <v>25546.94331</v>
      </c>
      <c r="G189" s="46"/>
      <c r="H189" s="46"/>
      <c r="I189" s="46"/>
      <c r="J189" s="46"/>
      <c r="K189" s="46"/>
      <c r="L189" s="46"/>
      <c r="M189" s="46"/>
      <c r="N189" s="46"/>
      <c r="O189" s="46"/>
      <c r="P189" s="46"/>
      <c r="Q189" s="46"/>
      <c r="R189" s="46"/>
      <c r="S189" s="46"/>
      <c r="T189" s="46"/>
    </row>
    <row r="190" ht="15.75" customHeight="1">
      <c r="A190" s="696" t="s">
        <v>1344</v>
      </c>
      <c r="B190" s="697">
        <v>65.0</v>
      </c>
      <c r="C190" s="702">
        <v>8.595090553335E12</v>
      </c>
      <c r="D190" s="698">
        <v>55.0</v>
      </c>
      <c r="E190" s="699" t="s">
        <v>1345</v>
      </c>
      <c r="F190" s="700">
        <f>B190*євро</f>
        <v>2831.6275</v>
      </c>
      <c r="G190" s="46"/>
      <c r="H190" s="46"/>
      <c r="I190" s="46"/>
      <c r="J190" s="46"/>
      <c r="K190" s="46"/>
      <c r="L190" s="46"/>
      <c r="M190" s="46"/>
      <c r="N190" s="46"/>
      <c r="O190" s="46"/>
      <c r="P190" s="46"/>
      <c r="Q190" s="46"/>
      <c r="R190" s="46"/>
      <c r="S190" s="46"/>
      <c r="T190" s="46"/>
    </row>
    <row r="191" ht="15.75" customHeight="1">
      <c r="A191" s="696" t="s">
        <v>1346</v>
      </c>
      <c r="B191" s="697">
        <v>444.67</v>
      </c>
      <c r="C191" s="702">
        <v>8.595090553656E12</v>
      </c>
      <c r="D191" s="698">
        <v>1610.0</v>
      </c>
      <c r="E191" s="699" t="s">
        <v>1347</v>
      </c>
      <c r="F191" s="700">
        <f>B191*євро</f>
        <v>19371.38155</v>
      </c>
      <c r="G191" s="46"/>
      <c r="H191" s="46"/>
      <c r="I191" s="46"/>
      <c r="J191" s="46"/>
      <c r="K191" s="46"/>
      <c r="L191" s="46"/>
      <c r="M191" s="46"/>
      <c r="N191" s="46"/>
      <c r="O191" s="46"/>
      <c r="P191" s="46"/>
      <c r="Q191" s="46"/>
      <c r="R191" s="46"/>
      <c r="S191" s="46"/>
      <c r="T191" s="46"/>
    </row>
    <row r="192" ht="15.75" customHeight="1">
      <c r="A192" s="696" t="s">
        <v>1348</v>
      </c>
      <c r="B192" s="697">
        <v>397.81</v>
      </c>
      <c r="C192" s="702">
        <v>8.595090553663E12</v>
      </c>
      <c r="D192" s="698">
        <v>1610.0</v>
      </c>
      <c r="E192" s="699" t="s">
        <v>1349</v>
      </c>
      <c r="F192" s="700">
        <f>B192*євро</f>
        <v>17329.99594</v>
      </c>
      <c r="G192" s="46"/>
      <c r="H192" s="46"/>
      <c r="I192" s="46"/>
      <c r="J192" s="46"/>
      <c r="K192" s="46"/>
      <c r="L192" s="46"/>
      <c r="M192" s="46"/>
      <c r="N192" s="46"/>
      <c r="O192" s="46"/>
      <c r="P192" s="46"/>
      <c r="Q192" s="46"/>
      <c r="R192" s="46"/>
      <c r="S192" s="46"/>
      <c r="T192" s="46"/>
    </row>
    <row r="193" ht="15.75" customHeight="1">
      <c r="A193" s="696" t="s">
        <v>1350</v>
      </c>
      <c r="B193" s="697">
        <v>296.53</v>
      </c>
      <c r="C193" s="702">
        <v>8.595090553687E12</v>
      </c>
      <c r="D193" s="698">
        <v>1600.0</v>
      </c>
      <c r="E193" s="699" t="s">
        <v>1351</v>
      </c>
      <c r="F193" s="700">
        <f>B193*євро</f>
        <v>12917.88466</v>
      </c>
      <c r="G193" s="46"/>
      <c r="H193" s="46"/>
      <c r="I193" s="46"/>
      <c r="J193" s="46"/>
      <c r="K193" s="46"/>
      <c r="L193" s="46"/>
      <c r="M193" s="46"/>
      <c r="N193" s="46"/>
      <c r="O193" s="46"/>
      <c r="P193" s="46"/>
      <c r="Q193" s="46"/>
      <c r="R193" s="46"/>
      <c r="S193" s="46"/>
      <c r="T193" s="46"/>
    </row>
    <row r="194" ht="15.75" customHeight="1">
      <c r="A194" s="696" t="s">
        <v>1352</v>
      </c>
      <c r="B194" s="697">
        <v>38.8</v>
      </c>
      <c r="C194" s="702">
        <v>8.595090553908E12</v>
      </c>
      <c r="D194" s="698">
        <v>50.0</v>
      </c>
      <c r="E194" s="699" t="s">
        <v>1353</v>
      </c>
      <c r="F194" s="700">
        <f>B194*євро</f>
        <v>1690.2638</v>
      </c>
      <c r="G194" s="46"/>
      <c r="H194" s="46"/>
      <c r="I194" s="46"/>
      <c r="J194" s="46"/>
      <c r="K194" s="46"/>
      <c r="L194" s="46"/>
      <c r="M194" s="46"/>
      <c r="N194" s="46"/>
      <c r="O194" s="46"/>
      <c r="P194" s="46"/>
      <c r="Q194" s="46"/>
      <c r="R194" s="46"/>
      <c r="S194" s="46"/>
      <c r="T194" s="46"/>
    </row>
    <row r="195" ht="15.75" customHeight="1">
      <c r="A195" s="696" t="s">
        <v>1354</v>
      </c>
      <c r="B195" s="697">
        <v>61.72</v>
      </c>
      <c r="C195" s="702">
        <v>8.595090553915E12</v>
      </c>
      <c r="D195" s="698">
        <v>50.0</v>
      </c>
      <c r="E195" s="703" t="s">
        <v>1355</v>
      </c>
      <c r="F195" s="700">
        <f>B195*євро</f>
        <v>2688.73922</v>
      </c>
      <c r="G195" s="46"/>
      <c r="H195" s="46"/>
      <c r="I195" s="46"/>
      <c r="J195" s="46"/>
      <c r="K195" s="46"/>
      <c r="L195" s="46"/>
      <c r="M195" s="46"/>
      <c r="N195" s="46"/>
      <c r="O195" s="46"/>
      <c r="P195" s="46"/>
      <c r="Q195" s="46"/>
      <c r="R195" s="46"/>
      <c r="S195" s="46"/>
      <c r="T195" s="46"/>
    </row>
    <row r="196" ht="15.75" customHeight="1">
      <c r="A196" s="696" t="s">
        <v>1356</v>
      </c>
      <c r="B196" s="697">
        <v>49.55</v>
      </c>
      <c r="C196" s="702">
        <v>8.595090553991E12</v>
      </c>
      <c r="D196" s="698">
        <v>50.0</v>
      </c>
      <c r="E196" s="699" t="s">
        <v>1357</v>
      </c>
      <c r="F196" s="700">
        <f>B196*євро</f>
        <v>2158.571425</v>
      </c>
      <c r="G196" s="46"/>
      <c r="H196" s="46"/>
      <c r="I196" s="46"/>
      <c r="J196" s="46"/>
      <c r="K196" s="46"/>
      <c r="L196" s="46"/>
      <c r="M196" s="46"/>
      <c r="N196" s="46"/>
      <c r="O196" s="46"/>
      <c r="P196" s="46"/>
      <c r="Q196" s="46"/>
      <c r="R196" s="46"/>
      <c r="S196" s="46"/>
      <c r="T196" s="46"/>
    </row>
    <row r="197" ht="15.75" customHeight="1">
      <c r="A197" s="696" t="s">
        <v>1358</v>
      </c>
      <c r="B197" s="697">
        <v>45.31</v>
      </c>
      <c r="C197" s="702">
        <v>8.595090554004E12</v>
      </c>
      <c r="D197" s="698">
        <v>50.0</v>
      </c>
      <c r="E197" s="699" t="s">
        <v>1359</v>
      </c>
      <c r="F197" s="700">
        <f>B197*євро</f>
        <v>1973.862185</v>
      </c>
      <c r="G197" s="46"/>
      <c r="H197" s="46"/>
      <c r="I197" s="46"/>
      <c r="J197" s="46"/>
      <c r="K197" s="46"/>
      <c r="L197" s="46"/>
      <c r="M197" s="46"/>
      <c r="N197" s="46"/>
      <c r="O197" s="46"/>
      <c r="P197" s="46"/>
      <c r="Q197" s="46"/>
      <c r="R197" s="46"/>
      <c r="S197" s="46"/>
      <c r="T197" s="46"/>
    </row>
    <row r="198" ht="15.75" customHeight="1">
      <c r="A198" s="696" t="s">
        <v>1360</v>
      </c>
      <c r="B198" s="697">
        <v>48.8</v>
      </c>
      <c r="C198" s="702">
        <v>8.595090554011E12</v>
      </c>
      <c r="D198" s="698">
        <v>50.0</v>
      </c>
      <c r="E198" s="699" t="s">
        <v>1361</v>
      </c>
      <c r="F198" s="700">
        <f>B198*євро</f>
        <v>2125.8988</v>
      </c>
      <c r="G198" s="46"/>
      <c r="H198" s="46"/>
      <c r="I198" s="46"/>
      <c r="J198" s="46"/>
      <c r="K198" s="46"/>
      <c r="L198" s="46"/>
      <c r="M198" s="46"/>
      <c r="N198" s="46"/>
      <c r="O198" s="46"/>
      <c r="P198" s="46"/>
      <c r="Q198" s="46"/>
      <c r="R198" s="46"/>
      <c r="S198" s="46"/>
      <c r="T198" s="46"/>
    </row>
    <row r="199" ht="15.75" customHeight="1">
      <c r="A199" s="696" t="s">
        <v>1362</v>
      </c>
      <c r="B199" s="697">
        <v>45.55</v>
      </c>
      <c r="C199" s="702">
        <v>8.595090554028E12</v>
      </c>
      <c r="D199" s="698">
        <v>50.0</v>
      </c>
      <c r="E199" s="699" t="s">
        <v>1363</v>
      </c>
      <c r="F199" s="700">
        <f>B199*євро</f>
        <v>1984.317425</v>
      </c>
      <c r="G199" s="46"/>
      <c r="H199" s="46"/>
      <c r="I199" s="46"/>
      <c r="J199" s="46"/>
      <c r="K199" s="46"/>
      <c r="L199" s="46"/>
      <c r="M199" s="46"/>
      <c r="N199" s="46"/>
      <c r="O199" s="46"/>
      <c r="P199" s="46"/>
      <c r="Q199" s="46"/>
      <c r="R199" s="46"/>
      <c r="S199" s="46"/>
      <c r="T199" s="46"/>
    </row>
    <row r="200" ht="15.75" customHeight="1">
      <c r="A200" s="696" t="s">
        <v>1364</v>
      </c>
      <c r="B200" s="697">
        <v>57.69</v>
      </c>
      <c r="C200" s="702">
        <v>8.595090554035E12</v>
      </c>
      <c r="D200" s="698">
        <v>50.0</v>
      </c>
      <c r="E200" s="699" t="s">
        <v>1365</v>
      </c>
      <c r="F200" s="700">
        <f>B200*євро</f>
        <v>2513.178315</v>
      </c>
      <c r="G200" s="46"/>
      <c r="H200" s="46"/>
      <c r="I200" s="46"/>
      <c r="J200" s="46"/>
      <c r="K200" s="46"/>
      <c r="L200" s="46"/>
      <c r="M200" s="46"/>
      <c r="N200" s="46"/>
      <c r="O200" s="46"/>
      <c r="P200" s="46"/>
      <c r="Q200" s="46"/>
      <c r="R200" s="46"/>
      <c r="S200" s="46"/>
      <c r="T200" s="46"/>
    </row>
    <row r="201" ht="15.75" customHeight="1">
      <c r="A201" s="696" t="s">
        <v>1366</v>
      </c>
      <c r="B201" s="697">
        <v>113.97</v>
      </c>
      <c r="C201" s="702">
        <v>8.59509055453E12</v>
      </c>
      <c r="D201" s="698">
        <v>225.0</v>
      </c>
      <c r="E201" s="699" t="s">
        <v>1367</v>
      </c>
      <c r="F201" s="700">
        <f>B201*євро</f>
        <v>4964.932095</v>
      </c>
      <c r="G201" s="46"/>
      <c r="H201" s="46"/>
      <c r="I201" s="46"/>
      <c r="J201" s="46"/>
      <c r="K201" s="46"/>
      <c r="L201" s="46"/>
      <c r="M201" s="46"/>
      <c r="N201" s="46"/>
      <c r="O201" s="46"/>
      <c r="P201" s="46"/>
      <c r="Q201" s="46"/>
      <c r="R201" s="46"/>
      <c r="S201" s="46"/>
      <c r="T201" s="46"/>
    </row>
    <row r="202" ht="15.75" customHeight="1">
      <c r="A202" s="696" t="s">
        <v>1368</v>
      </c>
      <c r="B202" s="697">
        <v>49.61</v>
      </c>
      <c r="C202" s="702">
        <v>8.595090555018E12</v>
      </c>
      <c r="D202" s="698">
        <v>50.0</v>
      </c>
      <c r="E202" s="699" t="s">
        <v>1369</v>
      </c>
      <c r="F202" s="700">
        <f>B202*євро</f>
        <v>2161.185235</v>
      </c>
      <c r="G202" s="46"/>
      <c r="H202" s="46"/>
      <c r="I202" s="46"/>
      <c r="J202" s="46"/>
      <c r="K202" s="46"/>
      <c r="L202" s="46"/>
      <c r="M202" s="46"/>
      <c r="N202" s="46"/>
      <c r="O202" s="46"/>
      <c r="P202" s="46"/>
      <c r="Q202" s="46"/>
      <c r="R202" s="46"/>
      <c r="S202" s="46"/>
      <c r="T202" s="46"/>
    </row>
    <row r="203" ht="15.75" customHeight="1">
      <c r="A203" s="696" t="s">
        <v>1370</v>
      </c>
      <c r="B203" s="697">
        <v>52.88</v>
      </c>
      <c r="C203" s="702">
        <v>8.595090555025E12</v>
      </c>
      <c r="D203" s="698">
        <v>50.0</v>
      </c>
      <c r="E203" s="699" t="s">
        <v>1371</v>
      </c>
      <c r="F203" s="700">
        <f>B203*євро</f>
        <v>2303.63788</v>
      </c>
      <c r="G203" s="46"/>
      <c r="H203" s="46"/>
      <c r="I203" s="46"/>
      <c r="J203" s="46"/>
      <c r="K203" s="46"/>
      <c r="L203" s="46"/>
      <c r="M203" s="46"/>
      <c r="N203" s="46"/>
      <c r="O203" s="46"/>
      <c r="P203" s="46"/>
      <c r="Q203" s="46"/>
      <c r="R203" s="46"/>
      <c r="S203" s="46"/>
      <c r="T203" s="46"/>
    </row>
    <row r="204" ht="15.75" customHeight="1">
      <c r="A204" s="696" t="s">
        <v>1372</v>
      </c>
      <c r="B204" s="697">
        <v>52.1</v>
      </c>
      <c r="C204" s="702">
        <v>8.595090555032E12</v>
      </c>
      <c r="D204" s="698">
        <v>50.0</v>
      </c>
      <c r="E204" s="699" t="s">
        <v>1373</v>
      </c>
      <c r="F204" s="700">
        <f>B204*євро</f>
        <v>2269.65835</v>
      </c>
      <c r="G204" s="46"/>
      <c r="H204" s="46"/>
      <c r="I204" s="46"/>
      <c r="J204" s="46"/>
      <c r="K204" s="46"/>
      <c r="L204" s="46"/>
      <c r="M204" s="46"/>
      <c r="N204" s="46"/>
      <c r="O204" s="46"/>
      <c r="P204" s="46"/>
      <c r="Q204" s="46"/>
      <c r="R204" s="46"/>
      <c r="S204" s="46"/>
      <c r="T204" s="46"/>
    </row>
    <row r="205" ht="15.75" customHeight="1">
      <c r="A205" s="696" t="s">
        <v>1374</v>
      </c>
      <c r="B205" s="697">
        <v>52.86</v>
      </c>
      <c r="C205" s="702">
        <v>8.595090555049E12</v>
      </c>
      <c r="D205" s="698">
        <v>50.0</v>
      </c>
      <c r="E205" s="699" t="s">
        <v>1375</v>
      </c>
      <c r="F205" s="700">
        <f>B205*євро</f>
        <v>2302.76661</v>
      </c>
      <c r="G205" s="46"/>
      <c r="H205" s="46"/>
      <c r="I205" s="46"/>
      <c r="J205" s="46"/>
      <c r="K205" s="46"/>
      <c r="L205" s="46"/>
      <c r="M205" s="46"/>
      <c r="N205" s="46"/>
      <c r="O205" s="46"/>
      <c r="P205" s="46"/>
      <c r="Q205" s="46"/>
      <c r="R205" s="46"/>
      <c r="S205" s="46"/>
      <c r="T205" s="46"/>
    </row>
    <row r="206" ht="15.75" customHeight="1">
      <c r="A206" s="696" t="s">
        <v>1376</v>
      </c>
      <c r="B206" s="697">
        <v>67.27</v>
      </c>
      <c r="C206" s="702">
        <v>8.595090555056E12</v>
      </c>
      <c r="D206" s="698">
        <v>50.0</v>
      </c>
      <c r="E206" s="699" t="s">
        <v>1377</v>
      </c>
      <c r="F206" s="700">
        <f>B206*євро</f>
        <v>2930.516645</v>
      </c>
      <c r="G206" s="46"/>
      <c r="H206" s="46"/>
      <c r="I206" s="46"/>
      <c r="J206" s="46"/>
      <c r="K206" s="46"/>
      <c r="L206" s="46"/>
      <c r="M206" s="46"/>
      <c r="N206" s="46"/>
      <c r="O206" s="46"/>
      <c r="P206" s="46"/>
      <c r="Q206" s="46"/>
      <c r="R206" s="46"/>
      <c r="S206" s="46"/>
      <c r="T206" s="46"/>
    </row>
    <row r="207" ht="15.75" customHeight="1">
      <c r="A207" s="696" t="s">
        <v>1378</v>
      </c>
      <c r="B207" s="697">
        <v>328.78</v>
      </c>
      <c r="C207" s="702">
        <v>8.595090555148E12</v>
      </c>
      <c r="D207" s="698">
        <v>355.0</v>
      </c>
      <c r="E207" s="699" t="s">
        <v>1379</v>
      </c>
      <c r="F207" s="700">
        <f>B207*євро</f>
        <v>14322.80753</v>
      </c>
      <c r="G207" s="46"/>
      <c r="H207" s="46"/>
      <c r="I207" s="46"/>
      <c r="J207" s="46"/>
      <c r="K207" s="46"/>
      <c r="L207" s="46"/>
      <c r="M207" s="46"/>
      <c r="N207" s="46"/>
      <c r="O207" s="46"/>
      <c r="P207" s="46"/>
      <c r="Q207" s="46"/>
      <c r="R207" s="46"/>
      <c r="S207" s="46"/>
      <c r="T207" s="46"/>
    </row>
    <row r="208" ht="15.75" customHeight="1">
      <c r="A208" s="696" t="s">
        <v>1380</v>
      </c>
      <c r="B208" s="697">
        <v>235.06</v>
      </c>
      <c r="C208" s="702">
        <v>8.595090555186E12</v>
      </c>
      <c r="D208" s="698">
        <v>255.0</v>
      </c>
      <c r="E208" s="699" t="s">
        <v>1381</v>
      </c>
      <c r="F208" s="700">
        <f>B208*євро</f>
        <v>10240.03631</v>
      </c>
      <c r="G208" s="46"/>
      <c r="H208" s="46"/>
      <c r="I208" s="46"/>
      <c r="J208" s="46"/>
      <c r="K208" s="46"/>
      <c r="L208" s="46"/>
      <c r="M208" s="46"/>
      <c r="N208" s="46"/>
      <c r="O208" s="46"/>
      <c r="P208" s="46"/>
      <c r="Q208" s="46"/>
      <c r="R208" s="46"/>
      <c r="S208" s="46"/>
      <c r="T208" s="46"/>
    </row>
    <row r="209" ht="15.75" customHeight="1">
      <c r="A209" s="696" t="s">
        <v>1382</v>
      </c>
      <c r="B209" s="697">
        <v>105.56</v>
      </c>
      <c r="C209" s="702">
        <v>8.595090555506E12</v>
      </c>
      <c r="D209" s="698">
        <v>115.0</v>
      </c>
      <c r="E209" s="699" t="s">
        <v>1383</v>
      </c>
      <c r="F209" s="700">
        <f>B209*євро</f>
        <v>4598.56306</v>
      </c>
      <c r="G209" s="46"/>
      <c r="H209" s="46"/>
      <c r="I209" s="46"/>
      <c r="J209" s="46"/>
      <c r="K209" s="46"/>
      <c r="L209" s="46"/>
      <c r="M209" s="46"/>
      <c r="N209" s="46"/>
      <c r="O209" s="46"/>
      <c r="P209" s="46"/>
      <c r="Q209" s="46"/>
      <c r="R209" s="46"/>
      <c r="S209" s="46"/>
      <c r="T209" s="46"/>
    </row>
    <row r="210" ht="15.75" customHeight="1">
      <c r="A210" s="696" t="s">
        <v>1384</v>
      </c>
      <c r="B210" s="697">
        <v>114.13</v>
      </c>
      <c r="C210" s="702">
        <v>8.595090555513E12</v>
      </c>
      <c r="D210" s="698">
        <v>120.0</v>
      </c>
      <c r="E210" s="699" t="s">
        <v>1385</v>
      </c>
      <c r="F210" s="700">
        <f>B210*євро</f>
        <v>4971.902255</v>
      </c>
      <c r="G210" s="46"/>
      <c r="H210" s="46"/>
      <c r="I210" s="46"/>
      <c r="J210" s="46"/>
      <c r="K210" s="46"/>
      <c r="L210" s="46"/>
      <c r="M210" s="46"/>
      <c r="N210" s="46"/>
      <c r="O210" s="46"/>
      <c r="P210" s="46"/>
      <c r="Q210" s="46"/>
      <c r="R210" s="46"/>
      <c r="S210" s="46"/>
      <c r="T210" s="46"/>
    </row>
    <row r="211" ht="15.75" customHeight="1">
      <c r="A211" s="696" t="s">
        <v>1386</v>
      </c>
      <c r="B211" s="697">
        <v>107.58</v>
      </c>
      <c r="C211" s="702">
        <v>8.595090555544E12</v>
      </c>
      <c r="D211" s="698">
        <v>120.0</v>
      </c>
      <c r="E211" s="699" t="s">
        <v>1387</v>
      </c>
      <c r="F211" s="700">
        <f>B211*євро</f>
        <v>4686.56133</v>
      </c>
      <c r="G211" s="46"/>
      <c r="H211" s="46"/>
      <c r="I211" s="46"/>
      <c r="J211" s="46"/>
      <c r="K211" s="46"/>
      <c r="L211" s="46"/>
      <c r="M211" s="46"/>
      <c r="N211" s="46"/>
      <c r="O211" s="46"/>
      <c r="P211" s="46"/>
      <c r="Q211" s="46"/>
      <c r="R211" s="46"/>
      <c r="S211" s="46"/>
      <c r="T211" s="46"/>
    </row>
    <row r="212" ht="15.75" customHeight="1">
      <c r="A212" s="696" t="s">
        <v>1388</v>
      </c>
      <c r="B212" s="697">
        <v>125.21</v>
      </c>
      <c r="C212" s="702">
        <v>8.595090555551E12</v>
      </c>
      <c r="D212" s="698">
        <v>120.0</v>
      </c>
      <c r="E212" s="699" t="s">
        <v>1389</v>
      </c>
      <c r="F212" s="700">
        <f>B212*євро</f>
        <v>5454.585835</v>
      </c>
      <c r="G212" s="46"/>
      <c r="H212" s="46"/>
      <c r="I212" s="46"/>
      <c r="J212" s="46"/>
      <c r="K212" s="46"/>
      <c r="L212" s="46"/>
      <c r="M212" s="46"/>
      <c r="N212" s="46"/>
      <c r="O212" s="46"/>
      <c r="P212" s="46"/>
      <c r="Q212" s="46"/>
      <c r="R212" s="46"/>
      <c r="S212" s="46"/>
      <c r="T212" s="46"/>
    </row>
    <row r="213" ht="15.75" customHeight="1">
      <c r="A213" s="696" t="s">
        <v>1390</v>
      </c>
      <c r="B213" s="697">
        <v>127.48</v>
      </c>
      <c r="C213" s="702">
        <v>8.59509055664E12</v>
      </c>
      <c r="D213" s="698">
        <v>110.0</v>
      </c>
      <c r="E213" s="699" t="s">
        <v>1391</v>
      </c>
      <c r="F213" s="700">
        <f>B213*євро</f>
        <v>5553.47498</v>
      </c>
      <c r="G213" s="46"/>
      <c r="H213" s="46"/>
      <c r="I213" s="46"/>
      <c r="J213" s="46"/>
      <c r="K213" s="46"/>
      <c r="L213" s="46"/>
      <c r="M213" s="46"/>
      <c r="N213" s="46"/>
      <c r="O213" s="46"/>
      <c r="P213" s="46"/>
      <c r="Q213" s="46"/>
      <c r="R213" s="46"/>
      <c r="S213" s="46"/>
      <c r="T213" s="46"/>
    </row>
    <row r="214" ht="15.75" customHeight="1">
      <c r="A214" s="696" t="s">
        <v>984</v>
      </c>
      <c r="B214" s="697">
        <v>123.45</v>
      </c>
      <c r="C214" s="702">
        <v>8.595090556657E12</v>
      </c>
      <c r="D214" s="698">
        <v>110.0</v>
      </c>
      <c r="E214" s="699" t="s">
        <v>1392</v>
      </c>
      <c r="F214" s="700">
        <f>B214*євро</f>
        <v>5377.914075</v>
      </c>
      <c r="G214" s="46"/>
      <c r="H214" s="46"/>
      <c r="I214" s="46"/>
      <c r="J214" s="46"/>
      <c r="K214" s="46"/>
      <c r="L214" s="46"/>
      <c r="M214" s="46"/>
      <c r="N214" s="46"/>
      <c r="O214" s="46"/>
      <c r="P214" s="46"/>
      <c r="Q214" s="46"/>
      <c r="R214" s="46"/>
      <c r="S214" s="46"/>
      <c r="T214" s="46"/>
    </row>
    <row r="215" ht="15.75" customHeight="1">
      <c r="A215" s="696" t="s">
        <v>1393</v>
      </c>
      <c r="B215" s="697">
        <v>124.96</v>
      </c>
      <c r="C215" s="702">
        <v>8.595090556664E12</v>
      </c>
      <c r="D215" s="698">
        <v>120.0</v>
      </c>
      <c r="E215" s="699" t="s">
        <v>1394</v>
      </c>
      <c r="F215" s="700">
        <f>B215*євро</f>
        <v>5443.69496</v>
      </c>
      <c r="G215" s="46"/>
      <c r="H215" s="46"/>
      <c r="I215" s="46"/>
      <c r="J215" s="46"/>
      <c r="K215" s="46"/>
      <c r="L215" s="46"/>
      <c r="M215" s="46"/>
      <c r="N215" s="46"/>
      <c r="O215" s="46"/>
      <c r="P215" s="46"/>
      <c r="Q215" s="46"/>
      <c r="R215" s="46"/>
      <c r="S215" s="46"/>
      <c r="T215" s="46"/>
    </row>
    <row r="216" ht="15.75" customHeight="1">
      <c r="A216" s="696" t="s">
        <v>1395</v>
      </c>
      <c r="B216" s="697">
        <v>67.77</v>
      </c>
      <c r="C216" s="702">
        <v>8.595090556923E12</v>
      </c>
      <c r="D216" s="698">
        <v>55.0</v>
      </c>
      <c r="E216" s="699" t="s">
        <v>1396</v>
      </c>
      <c r="F216" s="700">
        <f>B216*євро</f>
        <v>2952.298395</v>
      </c>
      <c r="G216" s="46"/>
      <c r="H216" s="46"/>
      <c r="I216" s="46"/>
      <c r="J216" s="46"/>
      <c r="K216" s="46"/>
      <c r="L216" s="46"/>
      <c r="M216" s="46"/>
      <c r="N216" s="46"/>
      <c r="O216" s="46"/>
      <c r="P216" s="46"/>
      <c r="Q216" s="46"/>
      <c r="R216" s="46"/>
      <c r="S216" s="46"/>
      <c r="T216" s="46"/>
    </row>
    <row r="217" ht="15.75" customHeight="1">
      <c r="A217" s="696" t="s">
        <v>1397</v>
      </c>
      <c r="B217" s="697">
        <v>63.99</v>
      </c>
      <c r="C217" s="702">
        <v>8.59509055693E12</v>
      </c>
      <c r="D217" s="698">
        <v>55.0</v>
      </c>
      <c r="E217" s="699" t="s">
        <v>1398</v>
      </c>
      <c r="F217" s="700">
        <f>B217*євро</f>
        <v>2787.628365</v>
      </c>
      <c r="G217" s="46"/>
      <c r="H217" s="46"/>
      <c r="I217" s="46"/>
      <c r="J217" s="46"/>
      <c r="K217" s="46"/>
      <c r="L217" s="46"/>
      <c r="M217" s="46"/>
      <c r="N217" s="46"/>
      <c r="O217" s="46"/>
      <c r="P217" s="46"/>
      <c r="Q217" s="46"/>
      <c r="R217" s="46"/>
      <c r="S217" s="46"/>
      <c r="T217" s="46"/>
    </row>
    <row r="218" ht="15.75" customHeight="1">
      <c r="A218" s="696" t="s">
        <v>1399</v>
      </c>
      <c r="B218" s="697">
        <v>65.25</v>
      </c>
      <c r="C218" s="702">
        <v>8.595090556947E12</v>
      </c>
      <c r="D218" s="698">
        <v>55.0</v>
      </c>
      <c r="E218" s="699" t="s">
        <v>1400</v>
      </c>
      <c r="F218" s="700">
        <f>B218*євро</f>
        <v>2842.518375</v>
      </c>
      <c r="G218" s="46"/>
      <c r="H218" s="46"/>
      <c r="I218" s="46"/>
      <c r="J218" s="46"/>
      <c r="K218" s="46"/>
      <c r="L218" s="46"/>
      <c r="M218" s="46"/>
      <c r="N218" s="46"/>
      <c r="O218" s="46"/>
      <c r="P218" s="46"/>
      <c r="Q218" s="46"/>
      <c r="R218" s="46"/>
      <c r="S218" s="46"/>
      <c r="T218" s="46"/>
    </row>
    <row r="219" ht="15.75" customHeight="1">
      <c r="A219" s="696" t="s">
        <v>1401</v>
      </c>
      <c r="B219" s="697">
        <v>97.25</v>
      </c>
      <c r="C219" s="702">
        <v>8.595090557043E12</v>
      </c>
      <c r="D219" s="698">
        <v>115.0</v>
      </c>
      <c r="E219" s="699" t="s">
        <v>1402</v>
      </c>
      <c r="F219" s="700">
        <f>B219*євро</f>
        <v>4236.550375</v>
      </c>
      <c r="G219" s="46"/>
      <c r="H219" s="46"/>
      <c r="I219" s="46"/>
      <c r="J219" s="46"/>
      <c r="K219" s="46"/>
      <c r="L219" s="46"/>
      <c r="M219" s="46"/>
      <c r="N219" s="46"/>
      <c r="O219" s="46"/>
      <c r="P219" s="46"/>
      <c r="Q219" s="46"/>
      <c r="R219" s="46"/>
      <c r="S219" s="46"/>
      <c r="T219" s="46"/>
    </row>
    <row r="220" ht="15.75" customHeight="1">
      <c r="A220" s="696" t="s">
        <v>1403</v>
      </c>
      <c r="B220" s="697">
        <v>98.0</v>
      </c>
      <c r="C220" s="702">
        <v>8.59509055705E12</v>
      </c>
      <c r="D220" s="698">
        <v>105.0</v>
      </c>
      <c r="E220" s="699" t="s">
        <v>1404</v>
      </c>
      <c r="F220" s="700">
        <f>B220*євро</f>
        <v>4269.223</v>
      </c>
      <c r="G220" s="46"/>
      <c r="H220" s="46"/>
      <c r="I220" s="46"/>
      <c r="J220" s="46"/>
      <c r="K220" s="46"/>
      <c r="L220" s="46"/>
      <c r="M220" s="46"/>
      <c r="N220" s="46"/>
      <c r="O220" s="46"/>
      <c r="P220" s="46"/>
      <c r="Q220" s="46"/>
      <c r="R220" s="46"/>
      <c r="S220" s="46"/>
      <c r="T220" s="46"/>
    </row>
    <row r="221" ht="15.75" customHeight="1">
      <c r="A221" s="696" t="s">
        <v>1405</v>
      </c>
      <c r="B221" s="697">
        <v>96.74</v>
      </c>
      <c r="C221" s="702">
        <v>8.595090557067E12</v>
      </c>
      <c r="D221" s="698">
        <v>115.0</v>
      </c>
      <c r="E221" s="699" t="s">
        <v>1361</v>
      </c>
      <c r="F221" s="700">
        <f>B221*євро</f>
        <v>4214.33299</v>
      </c>
      <c r="G221" s="46"/>
      <c r="H221" s="46"/>
      <c r="I221" s="46"/>
      <c r="J221" s="46"/>
      <c r="K221" s="46"/>
      <c r="L221" s="46"/>
      <c r="M221" s="46"/>
      <c r="N221" s="46"/>
      <c r="O221" s="46"/>
      <c r="P221" s="46"/>
      <c r="Q221" s="46"/>
      <c r="R221" s="46"/>
      <c r="S221" s="46"/>
      <c r="T221" s="46"/>
    </row>
    <row r="222" ht="15.75" customHeight="1">
      <c r="A222" s="696" t="s">
        <v>1406</v>
      </c>
      <c r="B222" s="697">
        <v>97.25</v>
      </c>
      <c r="C222" s="702">
        <v>8.595090557074E12</v>
      </c>
      <c r="D222" s="698">
        <v>115.0</v>
      </c>
      <c r="E222" s="699" t="s">
        <v>1407</v>
      </c>
      <c r="F222" s="700">
        <f>B222*євро</f>
        <v>4236.550375</v>
      </c>
      <c r="G222" s="46"/>
      <c r="H222" s="46"/>
      <c r="I222" s="46"/>
      <c r="J222" s="46"/>
      <c r="K222" s="46"/>
      <c r="L222" s="46"/>
      <c r="M222" s="46"/>
      <c r="N222" s="46"/>
      <c r="O222" s="46"/>
      <c r="P222" s="46"/>
      <c r="Q222" s="46"/>
      <c r="R222" s="46"/>
      <c r="S222" s="46"/>
      <c r="T222" s="46"/>
    </row>
    <row r="223" ht="15.75" customHeight="1">
      <c r="A223" s="696" t="s">
        <v>1408</v>
      </c>
      <c r="B223" s="697">
        <v>118.66</v>
      </c>
      <c r="C223" s="702">
        <v>8.595090557081E12</v>
      </c>
      <c r="D223" s="698">
        <v>105.0</v>
      </c>
      <c r="E223" s="699" t="s">
        <v>1409</v>
      </c>
      <c r="F223" s="700">
        <f>B223*євро</f>
        <v>5169.24491</v>
      </c>
      <c r="G223" s="46"/>
      <c r="H223" s="46"/>
      <c r="I223" s="46"/>
      <c r="J223" s="46"/>
      <c r="K223" s="46"/>
      <c r="L223" s="46"/>
      <c r="M223" s="46"/>
      <c r="N223" s="46"/>
      <c r="O223" s="46"/>
      <c r="P223" s="46"/>
      <c r="Q223" s="46"/>
      <c r="R223" s="46"/>
      <c r="S223" s="46"/>
      <c r="T223" s="46"/>
    </row>
    <row r="224" ht="15.75" customHeight="1">
      <c r="A224" s="696" t="s">
        <v>968</v>
      </c>
      <c r="B224" s="697">
        <v>104.3</v>
      </c>
      <c r="C224" s="702">
        <v>8.595090557098E12</v>
      </c>
      <c r="D224" s="698">
        <v>105.0</v>
      </c>
      <c r="E224" s="699" t="s">
        <v>1410</v>
      </c>
      <c r="F224" s="700">
        <f>B224*євро</f>
        <v>4543.67305</v>
      </c>
      <c r="G224" s="46"/>
      <c r="H224" s="46"/>
      <c r="I224" s="46"/>
      <c r="J224" s="46"/>
      <c r="K224" s="46"/>
      <c r="L224" s="46"/>
      <c r="M224" s="46"/>
      <c r="N224" s="46"/>
      <c r="O224" s="46"/>
      <c r="P224" s="46"/>
      <c r="Q224" s="46"/>
      <c r="R224" s="46"/>
      <c r="S224" s="46"/>
      <c r="T224" s="46"/>
    </row>
    <row r="225" ht="15.75" customHeight="1">
      <c r="A225" s="696" t="s">
        <v>1411</v>
      </c>
      <c r="B225" s="697">
        <v>106.57</v>
      </c>
      <c r="C225" s="702">
        <v>8.595090557104E12</v>
      </c>
      <c r="D225" s="698">
        <v>115.0</v>
      </c>
      <c r="E225" s="699" t="s">
        <v>1412</v>
      </c>
      <c r="F225" s="700">
        <f>B225*євро</f>
        <v>4642.562195</v>
      </c>
      <c r="G225" s="46"/>
      <c r="H225" s="46"/>
      <c r="I225" s="46"/>
      <c r="J225" s="46"/>
      <c r="K225" s="46"/>
      <c r="L225" s="46"/>
      <c r="M225" s="46"/>
      <c r="N225" s="46"/>
      <c r="O225" s="46"/>
      <c r="P225" s="46"/>
      <c r="Q225" s="46"/>
      <c r="R225" s="46"/>
      <c r="S225" s="46"/>
      <c r="T225" s="46"/>
    </row>
    <row r="226" ht="15.75" customHeight="1">
      <c r="A226" s="696" t="s">
        <v>970</v>
      </c>
      <c r="B226" s="697">
        <v>103.04</v>
      </c>
      <c r="C226" s="702">
        <v>8.595090557111E12</v>
      </c>
      <c r="D226" s="698">
        <v>115.0</v>
      </c>
      <c r="E226" s="699" t="s">
        <v>1413</v>
      </c>
      <c r="F226" s="700">
        <f>B226*євро</f>
        <v>4488.78304</v>
      </c>
      <c r="G226" s="46"/>
      <c r="H226" s="46"/>
      <c r="I226" s="46"/>
      <c r="J226" s="46"/>
      <c r="K226" s="46"/>
      <c r="L226" s="46"/>
      <c r="M226" s="46"/>
      <c r="N226" s="46"/>
      <c r="O226" s="46"/>
      <c r="P226" s="46"/>
      <c r="Q226" s="46"/>
      <c r="R226" s="46"/>
      <c r="S226" s="46"/>
      <c r="T226" s="46"/>
    </row>
    <row r="227" ht="15.75" customHeight="1">
      <c r="A227" s="696" t="s">
        <v>1414</v>
      </c>
      <c r="B227" s="697">
        <v>104.55</v>
      </c>
      <c r="C227" s="702">
        <v>8.595090557128E12</v>
      </c>
      <c r="D227" s="698">
        <v>115.0</v>
      </c>
      <c r="E227" s="699" t="s">
        <v>1415</v>
      </c>
      <c r="F227" s="700">
        <f>B227*євро</f>
        <v>4554.563925</v>
      </c>
      <c r="G227" s="46"/>
      <c r="H227" s="46"/>
      <c r="I227" s="46"/>
      <c r="J227" s="46"/>
      <c r="K227" s="46"/>
      <c r="L227" s="46"/>
      <c r="M227" s="46"/>
      <c r="N227" s="46"/>
      <c r="O227" s="46"/>
      <c r="P227" s="46"/>
      <c r="Q227" s="46"/>
      <c r="R227" s="46"/>
      <c r="S227" s="46"/>
      <c r="T227" s="46"/>
    </row>
    <row r="228" ht="15.75" customHeight="1">
      <c r="A228" s="696" t="s">
        <v>1416</v>
      </c>
      <c r="B228" s="697">
        <v>126.98</v>
      </c>
      <c r="C228" s="702">
        <v>8.595090557135E12</v>
      </c>
      <c r="D228" s="698">
        <v>115.0</v>
      </c>
      <c r="E228" s="699" t="s">
        <v>1417</v>
      </c>
      <c r="F228" s="700">
        <f>B228*євро</f>
        <v>5531.69323</v>
      </c>
      <c r="G228" s="46"/>
      <c r="H228" s="46"/>
      <c r="I228" s="46"/>
      <c r="J228" s="46"/>
      <c r="K228" s="46"/>
      <c r="L228" s="46"/>
      <c r="M228" s="46"/>
      <c r="N228" s="46"/>
      <c r="O228" s="46"/>
      <c r="P228" s="46"/>
      <c r="Q228" s="46"/>
      <c r="R228" s="46"/>
      <c r="S228" s="46"/>
      <c r="T228" s="46"/>
    </row>
    <row r="229" ht="15.75" customHeight="1">
      <c r="A229" s="696" t="s">
        <v>1418</v>
      </c>
      <c r="B229" s="697">
        <v>117.4</v>
      </c>
      <c r="C229" s="702">
        <v>8.595090557159E12</v>
      </c>
      <c r="D229" s="698">
        <v>195.0</v>
      </c>
      <c r="E229" s="699" t="s">
        <v>1419</v>
      </c>
      <c r="F229" s="700">
        <f>B229*євро</f>
        <v>5114.3549</v>
      </c>
      <c r="G229" s="46"/>
      <c r="H229" s="46"/>
      <c r="I229" s="46"/>
      <c r="J229" s="46"/>
      <c r="K229" s="46"/>
      <c r="L229" s="46"/>
      <c r="M229" s="46"/>
      <c r="N229" s="46"/>
      <c r="O229" s="46"/>
      <c r="P229" s="46"/>
      <c r="Q229" s="46"/>
      <c r="R229" s="46"/>
      <c r="S229" s="46"/>
      <c r="T229" s="46"/>
    </row>
    <row r="230" ht="15.75" customHeight="1">
      <c r="A230" s="696" t="s">
        <v>1420</v>
      </c>
      <c r="B230" s="697">
        <v>140.83</v>
      </c>
      <c r="C230" s="702">
        <v>8.595090557166E12</v>
      </c>
      <c r="D230" s="698">
        <v>190.0</v>
      </c>
      <c r="E230" s="699" t="s">
        <v>1421</v>
      </c>
      <c r="F230" s="700">
        <f>B230*євро</f>
        <v>6135.047705</v>
      </c>
      <c r="G230" s="46"/>
      <c r="H230" s="46"/>
      <c r="I230" s="46"/>
      <c r="J230" s="46"/>
      <c r="K230" s="46"/>
      <c r="L230" s="46"/>
      <c r="M230" s="46"/>
      <c r="N230" s="46"/>
      <c r="O230" s="46"/>
      <c r="P230" s="46"/>
      <c r="Q230" s="46"/>
      <c r="R230" s="46"/>
      <c r="S230" s="46"/>
      <c r="T230" s="46"/>
    </row>
    <row r="231" ht="15.75" customHeight="1">
      <c r="A231" s="696" t="s">
        <v>1422</v>
      </c>
      <c r="B231" s="697">
        <v>116.14</v>
      </c>
      <c r="C231" s="702">
        <v>8.595090557173E12</v>
      </c>
      <c r="D231" s="698">
        <v>195.0</v>
      </c>
      <c r="E231" s="699" t="s">
        <v>1423</v>
      </c>
      <c r="F231" s="700">
        <f>B231*євро</f>
        <v>5059.46489</v>
      </c>
      <c r="G231" s="46"/>
      <c r="H231" s="46"/>
      <c r="I231" s="46"/>
      <c r="J231" s="46"/>
      <c r="K231" s="46"/>
      <c r="L231" s="46"/>
      <c r="M231" s="46"/>
      <c r="N231" s="46"/>
      <c r="O231" s="46"/>
      <c r="P231" s="46"/>
      <c r="Q231" s="46"/>
      <c r="R231" s="46"/>
      <c r="S231" s="46"/>
      <c r="T231" s="46"/>
    </row>
    <row r="232" ht="15.75" customHeight="1">
      <c r="A232" s="696" t="s">
        <v>1424</v>
      </c>
      <c r="B232" s="697">
        <v>128.99</v>
      </c>
      <c r="C232" s="702">
        <v>8.59509055718E12</v>
      </c>
      <c r="D232" s="698">
        <v>200.0</v>
      </c>
      <c r="E232" s="699" t="s">
        <v>1425</v>
      </c>
      <c r="F232" s="700">
        <f>B232*євро</f>
        <v>5619.255865</v>
      </c>
      <c r="G232" s="46"/>
      <c r="H232" s="46"/>
      <c r="I232" s="46"/>
      <c r="J232" s="46"/>
      <c r="K232" s="46"/>
      <c r="L232" s="46"/>
      <c r="M232" s="46"/>
      <c r="N232" s="46"/>
      <c r="O232" s="46"/>
      <c r="P232" s="46"/>
      <c r="Q232" s="46"/>
      <c r="R232" s="46"/>
      <c r="S232" s="46"/>
      <c r="T232" s="46"/>
    </row>
    <row r="233" ht="15.75" customHeight="1">
      <c r="A233" s="696" t="s">
        <v>1426</v>
      </c>
      <c r="B233" s="697">
        <v>117.65</v>
      </c>
      <c r="C233" s="702">
        <v>8.595090557197E12</v>
      </c>
      <c r="D233" s="698">
        <v>205.0</v>
      </c>
      <c r="E233" s="699" t="s">
        <v>1427</v>
      </c>
      <c r="F233" s="700">
        <f>B233*євро</f>
        <v>5125.245775</v>
      </c>
      <c r="G233" s="46"/>
      <c r="H233" s="46"/>
      <c r="I233" s="46"/>
      <c r="J233" s="46"/>
      <c r="K233" s="46"/>
      <c r="L233" s="46"/>
      <c r="M233" s="46"/>
      <c r="N233" s="46"/>
      <c r="O233" s="46"/>
      <c r="P233" s="46"/>
      <c r="Q233" s="46"/>
      <c r="R233" s="46"/>
      <c r="S233" s="46"/>
      <c r="T233" s="46"/>
    </row>
    <row r="234" ht="15.75" customHeight="1">
      <c r="A234" s="696" t="s">
        <v>1428</v>
      </c>
      <c r="B234" s="697">
        <v>129.24</v>
      </c>
      <c r="C234" s="702">
        <v>8.595090557203E12</v>
      </c>
      <c r="D234" s="698">
        <v>210.0</v>
      </c>
      <c r="E234" s="699" t="s">
        <v>1429</v>
      </c>
      <c r="F234" s="700">
        <f>B234*євро</f>
        <v>5630.14674</v>
      </c>
      <c r="G234" s="46"/>
      <c r="H234" s="46"/>
      <c r="I234" s="46"/>
      <c r="J234" s="46"/>
      <c r="K234" s="46"/>
      <c r="L234" s="46"/>
      <c r="M234" s="46"/>
      <c r="N234" s="46"/>
      <c r="O234" s="46"/>
      <c r="P234" s="46"/>
      <c r="Q234" s="46"/>
      <c r="R234" s="46"/>
      <c r="S234" s="46"/>
      <c r="T234" s="46"/>
    </row>
    <row r="235" ht="15.75" customHeight="1">
      <c r="A235" s="696" t="s">
        <v>1430</v>
      </c>
      <c r="B235" s="697">
        <v>116.39</v>
      </c>
      <c r="C235" s="702">
        <v>8.59509055721E12</v>
      </c>
      <c r="D235" s="698">
        <v>205.0</v>
      </c>
      <c r="E235" s="699" t="s">
        <v>1431</v>
      </c>
      <c r="F235" s="700">
        <f>B235*євро</f>
        <v>5070.355765</v>
      </c>
      <c r="G235" s="46"/>
      <c r="H235" s="46"/>
      <c r="I235" s="46"/>
      <c r="J235" s="46"/>
      <c r="K235" s="46"/>
      <c r="L235" s="46"/>
      <c r="M235" s="46"/>
      <c r="N235" s="46"/>
      <c r="O235" s="46"/>
      <c r="P235" s="46"/>
      <c r="Q235" s="46"/>
      <c r="R235" s="46"/>
      <c r="S235" s="46"/>
      <c r="T235" s="46"/>
    </row>
    <row r="236" ht="15.75" customHeight="1">
      <c r="A236" s="704" t="s">
        <v>1432</v>
      </c>
      <c r="B236" s="705">
        <v>129.24</v>
      </c>
      <c r="C236" s="706">
        <v>8.595090557227E12</v>
      </c>
      <c r="D236" s="707">
        <v>205.0</v>
      </c>
      <c r="E236" s="708" t="s">
        <v>1433</v>
      </c>
      <c r="F236" s="700">
        <f>B236*євро</f>
        <v>5630.14674</v>
      </c>
      <c r="G236" s="709"/>
      <c r="H236" s="709"/>
      <c r="I236" s="709"/>
      <c r="J236" s="709"/>
      <c r="K236" s="709"/>
      <c r="L236" s="709"/>
      <c r="M236" s="709"/>
      <c r="N236" s="709"/>
      <c r="O236" s="709"/>
      <c r="P236" s="709"/>
      <c r="Q236" s="709"/>
      <c r="R236" s="709"/>
      <c r="S236" s="709"/>
      <c r="T236" s="709"/>
    </row>
    <row r="237" ht="15.75" customHeight="1">
      <c r="A237" s="696" t="s">
        <v>1434</v>
      </c>
      <c r="B237" s="697">
        <v>172.83</v>
      </c>
      <c r="C237" s="702">
        <v>8.595090557234E12</v>
      </c>
      <c r="D237" s="698">
        <v>265.0</v>
      </c>
      <c r="E237" s="699" t="s">
        <v>1435</v>
      </c>
      <c r="F237" s="700">
        <f>B237*євро</f>
        <v>7529.079705</v>
      </c>
      <c r="G237" s="46"/>
      <c r="H237" s="46"/>
      <c r="I237" s="46"/>
      <c r="J237" s="46"/>
      <c r="K237" s="46"/>
      <c r="L237" s="46"/>
      <c r="M237" s="46"/>
      <c r="N237" s="46"/>
      <c r="O237" s="46"/>
      <c r="P237" s="46"/>
      <c r="Q237" s="46"/>
      <c r="R237" s="46"/>
      <c r="S237" s="46"/>
      <c r="T237" s="46"/>
    </row>
    <row r="238" ht="15.75" customHeight="1">
      <c r="A238" s="696" t="s">
        <v>1436</v>
      </c>
      <c r="B238" s="697">
        <v>170.56</v>
      </c>
      <c r="C238" s="702">
        <v>8.595090557241E12</v>
      </c>
      <c r="D238" s="698">
        <v>270.0</v>
      </c>
      <c r="E238" s="699" t="s">
        <v>1437</v>
      </c>
      <c r="F238" s="700">
        <f>B238*євро</f>
        <v>7430.19056</v>
      </c>
      <c r="G238" s="46"/>
      <c r="H238" s="46"/>
      <c r="I238" s="46"/>
      <c r="J238" s="46"/>
      <c r="K238" s="46"/>
      <c r="L238" s="46"/>
      <c r="M238" s="46"/>
      <c r="N238" s="46"/>
      <c r="O238" s="46"/>
      <c r="P238" s="46"/>
      <c r="Q238" s="46"/>
      <c r="R238" s="46"/>
      <c r="S238" s="46"/>
      <c r="T238" s="46"/>
    </row>
    <row r="239" ht="15.75" customHeight="1">
      <c r="A239" s="696" t="s">
        <v>1438</v>
      </c>
      <c r="B239" s="697">
        <v>173.08</v>
      </c>
      <c r="C239" s="702">
        <v>8.595090557258E12</v>
      </c>
      <c r="D239" s="698">
        <v>270.0</v>
      </c>
      <c r="E239" s="699" t="s">
        <v>1439</v>
      </c>
      <c r="F239" s="700">
        <f>B239*євро</f>
        <v>7539.97058</v>
      </c>
      <c r="G239" s="46"/>
      <c r="H239" s="46"/>
      <c r="I239" s="46"/>
      <c r="J239" s="46"/>
      <c r="K239" s="46"/>
      <c r="L239" s="46"/>
      <c r="M239" s="46"/>
      <c r="N239" s="46"/>
      <c r="O239" s="46"/>
      <c r="P239" s="46"/>
      <c r="Q239" s="46"/>
      <c r="R239" s="46"/>
      <c r="S239" s="46"/>
      <c r="T239" s="46"/>
    </row>
    <row r="240" ht="15.75" customHeight="1">
      <c r="A240" s="696" t="s">
        <v>1440</v>
      </c>
      <c r="B240" s="697">
        <v>82.89</v>
      </c>
      <c r="C240" s="702">
        <v>8.595090557708E12</v>
      </c>
      <c r="D240" s="698">
        <v>100.0</v>
      </c>
      <c r="E240" s="699" t="s">
        <v>1441</v>
      </c>
      <c r="F240" s="700">
        <f>B240*євро</f>
        <v>3610.978515</v>
      </c>
      <c r="G240" s="46"/>
      <c r="H240" s="46"/>
      <c r="I240" s="46"/>
      <c r="J240" s="46"/>
      <c r="K240" s="46"/>
      <c r="L240" s="46"/>
      <c r="M240" s="46"/>
      <c r="N240" s="46"/>
      <c r="O240" s="46"/>
      <c r="P240" s="46"/>
      <c r="Q240" s="46"/>
      <c r="R240" s="46"/>
      <c r="S240" s="46"/>
      <c r="T240" s="46"/>
    </row>
    <row r="241" ht="15.75" customHeight="1">
      <c r="A241" s="696" t="s">
        <v>1442</v>
      </c>
      <c r="B241" s="697">
        <v>106.32</v>
      </c>
      <c r="C241" s="702">
        <v>8.595090557715E12</v>
      </c>
      <c r="D241" s="698">
        <v>105.0</v>
      </c>
      <c r="E241" s="699" t="s">
        <v>1443</v>
      </c>
      <c r="F241" s="700">
        <f>B241*євро</f>
        <v>4631.67132</v>
      </c>
      <c r="G241" s="46"/>
      <c r="H241" s="46"/>
      <c r="I241" s="46"/>
      <c r="J241" s="46"/>
      <c r="K241" s="46"/>
      <c r="L241" s="46"/>
      <c r="M241" s="46"/>
      <c r="N241" s="46"/>
      <c r="O241" s="46"/>
      <c r="P241" s="46"/>
      <c r="Q241" s="46"/>
      <c r="R241" s="46"/>
      <c r="S241" s="46"/>
      <c r="T241" s="46"/>
    </row>
    <row r="242" ht="15.75" customHeight="1">
      <c r="A242" s="696" t="s">
        <v>1444</v>
      </c>
      <c r="B242" s="697">
        <v>185.85</v>
      </c>
      <c r="C242" s="702">
        <v>8.595090557982E12</v>
      </c>
      <c r="D242" s="698">
        <v>125.0</v>
      </c>
      <c r="E242" s="699" t="s">
        <v>1445</v>
      </c>
      <c r="F242" s="700">
        <f>B242*євро</f>
        <v>8096.276475</v>
      </c>
      <c r="G242" s="46"/>
      <c r="H242" s="46"/>
      <c r="I242" s="46"/>
      <c r="J242" s="46"/>
      <c r="K242" s="46"/>
      <c r="L242" s="46"/>
      <c r="M242" s="46"/>
      <c r="N242" s="46"/>
      <c r="O242" s="46"/>
      <c r="P242" s="46"/>
      <c r="Q242" s="46"/>
      <c r="R242" s="46"/>
      <c r="S242" s="46"/>
      <c r="T242" s="46"/>
    </row>
    <row r="243" ht="15.75" customHeight="1">
      <c r="A243" s="696" t="s">
        <v>1446</v>
      </c>
      <c r="B243" s="697">
        <v>178.8</v>
      </c>
      <c r="C243" s="702">
        <v>8.595090557999E12</v>
      </c>
      <c r="D243" s="698">
        <v>125.0</v>
      </c>
      <c r="E243" s="699" t="s">
        <v>1447</v>
      </c>
      <c r="F243" s="700">
        <f>B243*євро</f>
        <v>7789.1538</v>
      </c>
      <c r="G243" s="46"/>
      <c r="H243" s="46"/>
      <c r="I243" s="46"/>
      <c r="J243" s="46"/>
      <c r="K243" s="46"/>
      <c r="L243" s="46"/>
      <c r="M243" s="46"/>
      <c r="N243" s="46"/>
      <c r="O243" s="46"/>
      <c r="P243" s="46"/>
      <c r="Q243" s="46"/>
      <c r="R243" s="46"/>
      <c r="S243" s="46"/>
      <c r="T243" s="46"/>
    </row>
    <row r="244" ht="15.75" customHeight="1">
      <c r="A244" s="696" t="s">
        <v>1448</v>
      </c>
      <c r="B244" s="697">
        <v>142.09</v>
      </c>
      <c r="C244" s="702">
        <v>8.595090558026E12</v>
      </c>
      <c r="D244" s="698">
        <v>120.0</v>
      </c>
      <c r="E244" s="699" t="s">
        <v>1449</v>
      </c>
      <c r="F244" s="700">
        <f>B244*євро</f>
        <v>6189.937715</v>
      </c>
      <c r="G244" s="46"/>
      <c r="H244" s="46"/>
      <c r="I244" s="46"/>
      <c r="J244" s="46"/>
      <c r="K244" s="46"/>
      <c r="L244" s="46"/>
      <c r="M244" s="46"/>
      <c r="N244" s="46"/>
      <c r="O244" s="46"/>
      <c r="P244" s="46"/>
      <c r="Q244" s="46"/>
      <c r="R244" s="46"/>
      <c r="S244" s="46"/>
      <c r="T244" s="46"/>
    </row>
    <row r="245" ht="15.75" customHeight="1">
      <c r="A245" s="696" t="s">
        <v>1450</v>
      </c>
      <c r="B245" s="697">
        <v>141.08</v>
      </c>
      <c r="C245" s="702">
        <v>8.595090558033E12</v>
      </c>
      <c r="D245" s="698">
        <v>110.0</v>
      </c>
      <c r="E245" s="699" t="s">
        <v>1451</v>
      </c>
      <c r="F245" s="700">
        <f>B245*євро</f>
        <v>6145.93858</v>
      </c>
      <c r="G245" s="46"/>
      <c r="H245" s="46"/>
      <c r="I245" s="46"/>
      <c r="J245" s="46"/>
      <c r="K245" s="46"/>
      <c r="L245" s="46"/>
      <c r="M245" s="46"/>
      <c r="N245" s="46"/>
      <c r="O245" s="46"/>
      <c r="P245" s="46"/>
      <c r="Q245" s="46"/>
      <c r="R245" s="46"/>
      <c r="S245" s="46"/>
      <c r="T245" s="46"/>
    </row>
    <row r="246" ht="15.75" customHeight="1">
      <c r="A246" s="696" t="s">
        <v>1452</v>
      </c>
      <c r="B246" s="697">
        <v>113.8</v>
      </c>
      <c r="C246" s="702">
        <v>8.595090558149E12</v>
      </c>
      <c r="D246" s="698">
        <v>60.0</v>
      </c>
      <c r="E246" s="699" t="s">
        <v>1453</v>
      </c>
      <c r="F246" s="700">
        <f>B246*євро</f>
        <v>4957.5263</v>
      </c>
      <c r="G246" s="46"/>
      <c r="H246" s="46"/>
      <c r="I246" s="46"/>
      <c r="J246" s="46"/>
      <c r="K246" s="46"/>
      <c r="L246" s="46"/>
      <c r="M246" s="46"/>
      <c r="N246" s="46"/>
      <c r="O246" s="46"/>
      <c r="P246" s="46"/>
      <c r="Q246" s="46"/>
      <c r="R246" s="46"/>
      <c r="S246" s="46"/>
      <c r="T246" s="46"/>
    </row>
    <row r="247" ht="15.75" customHeight="1">
      <c r="A247" s="696" t="s">
        <v>1454</v>
      </c>
      <c r="B247" s="697">
        <v>106.74</v>
      </c>
      <c r="C247" s="702">
        <v>8.595090558156E12</v>
      </c>
      <c r="D247" s="698">
        <v>60.0</v>
      </c>
      <c r="E247" s="699" t="s">
        <v>1455</v>
      </c>
      <c r="F247" s="700">
        <f>B247*євро</f>
        <v>4649.96799</v>
      </c>
      <c r="G247" s="46"/>
      <c r="H247" s="46"/>
      <c r="I247" s="46"/>
      <c r="J247" s="46"/>
      <c r="K247" s="46"/>
      <c r="L247" s="46"/>
      <c r="M247" s="46"/>
      <c r="N247" s="46"/>
      <c r="O247" s="46"/>
      <c r="P247" s="46"/>
      <c r="Q247" s="46"/>
      <c r="R247" s="46"/>
      <c r="S247" s="46"/>
      <c r="T247" s="46"/>
    </row>
    <row r="248" ht="15.75" customHeight="1">
      <c r="A248" s="696" t="s">
        <v>1456</v>
      </c>
      <c r="B248" s="697">
        <v>84.4</v>
      </c>
      <c r="C248" s="702">
        <v>8.595090558163E12</v>
      </c>
      <c r="D248" s="698">
        <v>60.0</v>
      </c>
      <c r="E248" s="699" t="s">
        <v>1457</v>
      </c>
      <c r="F248" s="700">
        <f>B248*євро</f>
        <v>3676.7594</v>
      </c>
      <c r="G248" s="46"/>
      <c r="H248" s="46"/>
      <c r="I248" s="46"/>
      <c r="J248" s="46"/>
      <c r="K248" s="46"/>
      <c r="L248" s="46"/>
      <c r="M248" s="46"/>
      <c r="N248" s="46"/>
      <c r="O248" s="46"/>
      <c r="P248" s="46"/>
      <c r="Q248" s="46"/>
      <c r="R248" s="46"/>
      <c r="S248" s="46"/>
      <c r="T248" s="46"/>
    </row>
    <row r="249" ht="15.75" customHeight="1">
      <c r="A249" s="696" t="s">
        <v>1458</v>
      </c>
      <c r="B249" s="697">
        <v>76.08</v>
      </c>
      <c r="C249" s="702">
        <v>8.59509055817E12</v>
      </c>
      <c r="D249" s="698">
        <v>60.0</v>
      </c>
      <c r="E249" s="699" t="s">
        <v>1459</v>
      </c>
      <c r="F249" s="700">
        <f>B249*євро</f>
        <v>3314.31108</v>
      </c>
      <c r="G249" s="46"/>
      <c r="H249" s="46"/>
      <c r="I249" s="46"/>
      <c r="J249" s="46"/>
      <c r="K249" s="46"/>
      <c r="L249" s="46"/>
      <c r="M249" s="46"/>
      <c r="N249" s="46"/>
      <c r="O249" s="46"/>
      <c r="P249" s="46"/>
      <c r="Q249" s="46"/>
      <c r="R249" s="46"/>
      <c r="S249" s="46"/>
      <c r="T249" s="46"/>
    </row>
    <row r="250" ht="15.75" customHeight="1">
      <c r="A250" s="696" t="s">
        <v>1460</v>
      </c>
      <c r="B250" s="697">
        <v>42.17</v>
      </c>
      <c r="C250" s="702">
        <v>8.595090558187E12</v>
      </c>
      <c r="D250" s="698">
        <v>40.0</v>
      </c>
      <c r="E250" s="699" t="s">
        <v>1461</v>
      </c>
      <c r="F250" s="700">
        <f>B250*євро</f>
        <v>1837.072795</v>
      </c>
      <c r="G250" s="46"/>
      <c r="H250" s="46"/>
      <c r="I250" s="46"/>
      <c r="J250" s="46"/>
      <c r="K250" s="46"/>
      <c r="L250" s="46"/>
      <c r="M250" s="46"/>
      <c r="N250" s="46"/>
      <c r="O250" s="46"/>
      <c r="P250" s="46"/>
      <c r="Q250" s="46"/>
      <c r="R250" s="46"/>
      <c r="S250" s="46"/>
      <c r="T250" s="46"/>
    </row>
    <row r="251" ht="15.75" customHeight="1">
      <c r="A251" s="696" t="s">
        <v>1462</v>
      </c>
      <c r="B251" s="697">
        <v>71.47</v>
      </c>
      <c r="C251" s="702">
        <v>8.595090558217E12</v>
      </c>
      <c r="D251" s="698">
        <v>75.0</v>
      </c>
      <c r="E251" s="699" t="s">
        <v>1463</v>
      </c>
      <c r="F251" s="700">
        <f>B251*євро</f>
        <v>3113.483345</v>
      </c>
      <c r="G251" s="46"/>
      <c r="H251" s="46"/>
      <c r="I251" s="46"/>
      <c r="J251" s="46"/>
      <c r="K251" s="46"/>
      <c r="L251" s="46"/>
      <c r="M251" s="46"/>
      <c r="N251" s="46"/>
      <c r="O251" s="46"/>
      <c r="P251" s="46"/>
      <c r="Q251" s="46"/>
      <c r="R251" s="46"/>
      <c r="S251" s="46"/>
      <c r="T251" s="46"/>
    </row>
    <row r="252" ht="15.75" customHeight="1">
      <c r="A252" s="696" t="s">
        <v>1464</v>
      </c>
      <c r="B252" s="697">
        <v>80.79</v>
      </c>
      <c r="C252" s="702">
        <v>8.595090558224E12</v>
      </c>
      <c r="D252" s="698">
        <v>75.0</v>
      </c>
      <c r="E252" s="699" t="s">
        <v>1465</v>
      </c>
      <c r="F252" s="700">
        <f>B252*євро</f>
        <v>3519.495165</v>
      </c>
      <c r="G252" s="46"/>
      <c r="H252" s="46"/>
      <c r="I252" s="46"/>
      <c r="J252" s="46"/>
      <c r="K252" s="46"/>
      <c r="L252" s="46"/>
      <c r="M252" s="46"/>
      <c r="N252" s="46"/>
      <c r="O252" s="46"/>
      <c r="P252" s="46"/>
      <c r="Q252" s="46"/>
      <c r="R252" s="46"/>
      <c r="S252" s="46"/>
      <c r="T252" s="46"/>
    </row>
    <row r="253" ht="15.75" customHeight="1">
      <c r="A253" s="696" t="s">
        <v>1466</v>
      </c>
      <c r="B253" s="697">
        <v>291.24</v>
      </c>
      <c r="C253" s="702">
        <v>8.595090558729E12</v>
      </c>
      <c r="D253" s="698">
        <v>1210.0</v>
      </c>
      <c r="E253" s="699" t="s">
        <v>1467</v>
      </c>
      <c r="F253" s="700">
        <f>B253*євро</f>
        <v>12687.43374</v>
      </c>
      <c r="G253" s="46"/>
      <c r="H253" s="46"/>
      <c r="I253" s="46"/>
      <c r="J253" s="46"/>
      <c r="K253" s="46"/>
      <c r="L253" s="46"/>
      <c r="M253" s="46"/>
      <c r="N253" s="46"/>
      <c r="O253" s="46"/>
      <c r="P253" s="46"/>
      <c r="Q253" s="46"/>
      <c r="R253" s="46"/>
      <c r="S253" s="46"/>
      <c r="T253" s="46"/>
    </row>
    <row r="254" ht="15.75" customHeight="1">
      <c r="A254" s="696" t="s">
        <v>1468</v>
      </c>
      <c r="B254" s="697">
        <v>292.75</v>
      </c>
      <c r="C254" s="702">
        <v>8.595090558736E12</v>
      </c>
      <c r="D254" s="698">
        <v>1230.0</v>
      </c>
      <c r="E254" s="699" t="s">
        <v>1469</v>
      </c>
      <c r="F254" s="700">
        <f>B254*євро</f>
        <v>12753.21463</v>
      </c>
      <c r="G254" s="46"/>
      <c r="H254" s="46"/>
      <c r="I254" s="46"/>
      <c r="J254" s="46"/>
      <c r="K254" s="46"/>
      <c r="L254" s="46"/>
      <c r="M254" s="46"/>
      <c r="N254" s="46"/>
      <c r="O254" s="46"/>
      <c r="P254" s="46"/>
      <c r="Q254" s="46"/>
      <c r="R254" s="46"/>
      <c r="S254" s="46"/>
      <c r="T254" s="46"/>
    </row>
    <row r="255" ht="15.75" customHeight="1">
      <c r="A255" s="696" t="s">
        <v>1470</v>
      </c>
      <c r="B255" s="697">
        <v>329.28</v>
      </c>
      <c r="C255" s="702">
        <v>8.595090558743E12</v>
      </c>
      <c r="D255" s="698">
        <v>1185.0</v>
      </c>
      <c r="E255" s="699" t="s">
        <v>1471</v>
      </c>
      <c r="F255" s="700">
        <f>B255*євро</f>
        <v>14344.58928</v>
      </c>
      <c r="G255" s="46"/>
      <c r="H255" s="46"/>
      <c r="I255" s="46"/>
      <c r="J255" s="46"/>
      <c r="K255" s="46"/>
      <c r="L255" s="46"/>
      <c r="M255" s="46"/>
      <c r="N255" s="46"/>
      <c r="O255" s="46"/>
      <c r="P255" s="46"/>
      <c r="Q255" s="46"/>
      <c r="R255" s="46"/>
      <c r="S255" s="46"/>
      <c r="T255" s="46"/>
    </row>
    <row r="256" ht="15.75" customHeight="1">
      <c r="A256" s="696" t="s">
        <v>1472</v>
      </c>
      <c r="B256" s="697">
        <v>333.06</v>
      </c>
      <c r="C256" s="702">
        <v>8.59509055875E12</v>
      </c>
      <c r="D256" s="698">
        <v>1165.0</v>
      </c>
      <c r="E256" s="699" t="s">
        <v>1473</v>
      </c>
      <c r="F256" s="700">
        <f>B256*євро</f>
        <v>14509.25931</v>
      </c>
      <c r="G256" s="46"/>
      <c r="H256" s="46"/>
      <c r="I256" s="46"/>
      <c r="J256" s="46"/>
      <c r="K256" s="46"/>
      <c r="L256" s="46"/>
      <c r="M256" s="46"/>
      <c r="N256" s="46"/>
      <c r="O256" s="46"/>
      <c r="P256" s="46"/>
      <c r="Q256" s="46"/>
      <c r="R256" s="46"/>
      <c r="S256" s="46"/>
      <c r="T256" s="46"/>
    </row>
    <row r="257" ht="15.75" customHeight="1">
      <c r="A257" s="696" t="s">
        <v>1474</v>
      </c>
      <c r="B257" s="697">
        <v>249.42</v>
      </c>
      <c r="C257" s="702">
        <v>8.59509055961E12</v>
      </c>
      <c r="D257" s="698">
        <v>1150.0</v>
      </c>
      <c r="E257" s="699" t="s">
        <v>1475</v>
      </c>
      <c r="F257" s="700">
        <f>B257*євро</f>
        <v>10865.60817</v>
      </c>
      <c r="G257" s="46"/>
      <c r="H257" s="46"/>
      <c r="I257" s="46"/>
      <c r="J257" s="46"/>
      <c r="K257" s="46"/>
      <c r="L257" s="46"/>
      <c r="M257" s="46"/>
      <c r="N257" s="46"/>
      <c r="O257" s="46"/>
      <c r="P257" s="46"/>
      <c r="Q257" s="46"/>
      <c r="R257" s="46"/>
      <c r="S257" s="46"/>
      <c r="T257" s="46"/>
    </row>
    <row r="258" ht="15.75" customHeight="1">
      <c r="A258" s="696" t="s">
        <v>991</v>
      </c>
      <c r="B258" s="697">
        <v>62.48</v>
      </c>
      <c r="C258" s="702">
        <v>8.595090560449E12</v>
      </c>
      <c r="D258" s="698">
        <v>70.0</v>
      </c>
      <c r="E258" s="699" t="s">
        <v>1476</v>
      </c>
      <c r="F258" s="700">
        <f>B258*євро</f>
        <v>2721.84748</v>
      </c>
      <c r="G258" s="46"/>
      <c r="H258" s="46"/>
      <c r="I258" s="46"/>
      <c r="J258" s="46"/>
      <c r="K258" s="46"/>
      <c r="L258" s="46"/>
      <c r="M258" s="46"/>
      <c r="N258" s="46"/>
      <c r="O258" s="46"/>
      <c r="P258" s="46"/>
      <c r="Q258" s="46"/>
      <c r="R258" s="46"/>
      <c r="S258" s="46"/>
      <c r="T258" s="46"/>
    </row>
    <row r="259" ht="15.75" customHeight="1">
      <c r="A259" s="696" t="s">
        <v>1477</v>
      </c>
      <c r="B259" s="697">
        <v>43.84</v>
      </c>
      <c r="C259" s="702">
        <v>8.595090560579E12</v>
      </c>
      <c r="D259" s="698">
        <v>60.0</v>
      </c>
      <c r="E259" s="699" t="s">
        <v>1478</v>
      </c>
      <c r="F259" s="700">
        <f>B259*євро</f>
        <v>1909.82384</v>
      </c>
      <c r="G259" s="46"/>
      <c r="H259" s="46"/>
      <c r="I259" s="46"/>
      <c r="J259" s="46"/>
      <c r="K259" s="46"/>
      <c r="L259" s="46"/>
      <c r="M259" s="46"/>
      <c r="N259" s="46"/>
      <c r="O259" s="46"/>
      <c r="P259" s="46"/>
      <c r="Q259" s="46"/>
      <c r="R259" s="46"/>
      <c r="S259" s="46"/>
      <c r="T259" s="46"/>
    </row>
    <row r="260" ht="15.75" customHeight="1">
      <c r="A260" s="696" t="s">
        <v>1479</v>
      </c>
      <c r="B260" s="697">
        <v>46.36</v>
      </c>
      <c r="C260" s="702">
        <v>8.595090560586E12</v>
      </c>
      <c r="D260" s="698">
        <v>60.0</v>
      </c>
      <c r="E260" s="699" t="s">
        <v>1480</v>
      </c>
      <c r="F260" s="700">
        <f>B260*євро</f>
        <v>2019.60386</v>
      </c>
      <c r="G260" s="46"/>
      <c r="H260" s="46"/>
      <c r="I260" s="46"/>
      <c r="J260" s="46"/>
      <c r="K260" s="46"/>
      <c r="L260" s="46"/>
      <c r="M260" s="46"/>
      <c r="N260" s="46"/>
      <c r="O260" s="46"/>
      <c r="P260" s="46"/>
      <c r="Q260" s="46"/>
      <c r="R260" s="46"/>
      <c r="S260" s="46"/>
      <c r="T260" s="46"/>
    </row>
    <row r="261" ht="15.75" customHeight="1">
      <c r="A261" s="696" t="s">
        <v>1481</v>
      </c>
      <c r="B261" s="697">
        <v>42.58</v>
      </c>
      <c r="C261" s="702">
        <v>8.595090560593E12</v>
      </c>
      <c r="D261" s="698">
        <v>60.0</v>
      </c>
      <c r="E261" s="699" t="s">
        <v>1482</v>
      </c>
      <c r="F261" s="700">
        <f>B261*євро</f>
        <v>1854.93383</v>
      </c>
      <c r="G261" s="46"/>
      <c r="H261" s="46"/>
      <c r="I261" s="46"/>
      <c r="J261" s="46"/>
      <c r="K261" s="46"/>
      <c r="L261" s="46"/>
      <c r="M261" s="46"/>
      <c r="N261" s="46"/>
      <c r="O261" s="46"/>
      <c r="P261" s="46"/>
      <c r="Q261" s="46"/>
      <c r="R261" s="46"/>
      <c r="S261" s="46"/>
      <c r="T261" s="46"/>
    </row>
    <row r="262" ht="15.75" customHeight="1">
      <c r="A262" s="696" t="s">
        <v>1483</v>
      </c>
      <c r="B262" s="697">
        <v>44.84</v>
      </c>
      <c r="C262" s="702">
        <v>8.595090560609E12</v>
      </c>
      <c r="D262" s="698">
        <v>60.0</v>
      </c>
      <c r="E262" s="699" t="s">
        <v>1484</v>
      </c>
      <c r="F262" s="700">
        <f>B262*євро</f>
        <v>1953.38734</v>
      </c>
      <c r="G262" s="46"/>
      <c r="H262" s="46"/>
      <c r="I262" s="46"/>
      <c r="J262" s="46"/>
      <c r="K262" s="46"/>
      <c r="L262" s="46"/>
      <c r="M262" s="46"/>
      <c r="N262" s="46"/>
      <c r="O262" s="46"/>
      <c r="P262" s="46"/>
      <c r="Q262" s="46"/>
      <c r="R262" s="46"/>
      <c r="S262" s="46"/>
      <c r="T262" s="46"/>
    </row>
    <row r="263" ht="15.75" customHeight="1">
      <c r="A263" s="696" t="s">
        <v>1485</v>
      </c>
      <c r="B263" s="697">
        <v>41.07</v>
      </c>
      <c r="C263" s="702">
        <v>8.595090560616E12</v>
      </c>
      <c r="D263" s="698">
        <v>60.0</v>
      </c>
      <c r="E263" s="699" t="s">
        <v>1486</v>
      </c>
      <c r="F263" s="700">
        <f>B263*євро</f>
        <v>1789.152945</v>
      </c>
      <c r="G263" s="46"/>
      <c r="H263" s="46"/>
      <c r="I263" s="46"/>
      <c r="J263" s="46"/>
      <c r="K263" s="46"/>
      <c r="L263" s="46"/>
      <c r="M263" s="46"/>
      <c r="N263" s="46"/>
      <c r="O263" s="46"/>
      <c r="P263" s="46"/>
      <c r="Q263" s="46"/>
      <c r="R263" s="46"/>
      <c r="S263" s="46"/>
      <c r="T263" s="46"/>
    </row>
    <row r="264" ht="15.75" customHeight="1">
      <c r="A264" s="696" t="s">
        <v>1487</v>
      </c>
      <c r="B264" s="697">
        <v>40.56</v>
      </c>
      <c r="C264" s="702">
        <v>8.595090560623E12</v>
      </c>
      <c r="D264" s="698">
        <v>60.0</v>
      </c>
      <c r="E264" s="699" t="s">
        <v>1488</v>
      </c>
      <c r="F264" s="700">
        <f>B264*євро</f>
        <v>1766.93556</v>
      </c>
      <c r="G264" s="46"/>
      <c r="H264" s="46"/>
      <c r="I264" s="46"/>
      <c r="J264" s="46"/>
      <c r="K264" s="46"/>
      <c r="L264" s="46"/>
      <c r="M264" s="46"/>
      <c r="N264" s="46"/>
      <c r="O264" s="46"/>
      <c r="P264" s="46"/>
      <c r="Q264" s="46"/>
      <c r="R264" s="46"/>
      <c r="S264" s="46"/>
      <c r="T264" s="46"/>
    </row>
    <row r="265" ht="15.75" customHeight="1">
      <c r="A265" s="696" t="s">
        <v>1489</v>
      </c>
      <c r="B265" s="697">
        <v>41.07</v>
      </c>
      <c r="C265" s="702">
        <v>8.59509056063E12</v>
      </c>
      <c r="D265" s="698">
        <v>60.0</v>
      </c>
      <c r="E265" s="699" t="s">
        <v>1490</v>
      </c>
      <c r="F265" s="700">
        <f>B265*євро</f>
        <v>1789.152945</v>
      </c>
      <c r="G265" s="46"/>
      <c r="H265" s="46"/>
      <c r="I265" s="46"/>
      <c r="J265" s="46"/>
      <c r="K265" s="46"/>
      <c r="L265" s="46"/>
      <c r="M265" s="46"/>
      <c r="N265" s="46"/>
      <c r="O265" s="46"/>
      <c r="P265" s="46"/>
      <c r="Q265" s="46"/>
      <c r="R265" s="46"/>
      <c r="S265" s="46"/>
      <c r="T265" s="46"/>
    </row>
    <row r="266" ht="15.75" customHeight="1">
      <c r="A266" s="696" t="s">
        <v>1491</v>
      </c>
      <c r="B266" s="697">
        <v>42.83</v>
      </c>
      <c r="C266" s="702">
        <v>8.595090560647E12</v>
      </c>
      <c r="D266" s="698">
        <v>60.0</v>
      </c>
      <c r="E266" s="699" t="s">
        <v>1492</v>
      </c>
      <c r="F266" s="700">
        <f>B266*євро</f>
        <v>1865.824705</v>
      </c>
      <c r="G266" s="46"/>
      <c r="H266" s="46"/>
      <c r="I266" s="46"/>
      <c r="J266" s="46"/>
      <c r="K266" s="46"/>
      <c r="L266" s="46"/>
      <c r="M266" s="46"/>
      <c r="N266" s="46"/>
      <c r="O266" s="46"/>
      <c r="P266" s="46"/>
      <c r="Q266" s="46"/>
      <c r="R266" s="46"/>
      <c r="S266" s="46"/>
      <c r="T266" s="46"/>
    </row>
    <row r="267" ht="15.75" customHeight="1">
      <c r="A267" s="696" t="s">
        <v>1493</v>
      </c>
      <c r="B267" s="697">
        <v>43.59</v>
      </c>
      <c r="C267" s="702">
        <v>8.595090560654E12</v>
      </c>
      <c r="D267" s="698">
        <v>60.0</v>
      </c>
      <c r="E267" s="699" t="s">
        <v>1494</v>
      </c>
      <c r="F267" s="700">
        <f>B267*євро</f>
        <v>1898.932965</v>
      </c>
      <c r="G267" s="46"/>
      <c r="H267" s="46"/>
      <c r="I267" s="46"/>
      <c r="J267" s="46"/>
      <c r="K267" s="46"/>
      <c r="L267" s="46"/>
      <c r="M267" s="46"/>
      <c r="N267" s="46"/>
      <c r="O267" s="46"/>
      <c r="P267" s="46"/>
      <c r="Q267" s="46"/>
      <c r="R267" s="46"/>
      <c r="S267" s="46"/>
      <c r="T267" s="46"/>
    </row>
    <row r="268" ht="15.75" customHeight="1">
      <c r="A268" s="696" t="s">
        <v>1495</v>
      </c>
      <c r="B268" s="697">
        <v>40.31</v>
      </c>
      <c r="C268" s="702">
        <v>8.595090560661E12</v>
      </c>
      <c r="D268" s="698">
        <v>60.0</v>
      </c>
      <c r="E268" s="699" t="s">
        <v>1496</v>
      </c>
      <c r="F268" s="700">
        <f>B268*євро</f>
        <v>1756.044685</v>
      </c>
      <c r="G268" s="46"/>
      <c r="H268" s="46"/>
      <c r="I268" s="46"/>
      <c r="J268" s="46"/>
      <c r="K268" s="46"/>
      <c r="L268" s="46"/>
      <c r="M268" s="46"/>
      <c r="N268" s="46"/>
      <c r="O268" s="46"/>
      <c r="P268" s="46"/>
      <c r="Q268" s="46"/>
      <c r="R268" s="46"/>
      <c r="S268" s="46"/>
      <c r="T268" s="46"/>
    </row>
    <row r="269" ht="15.75" customHeight="1">
      <c r="A269" s="696" t="s">
        <v>1497</v>
      </c>
      <c r="B269" s="697">
        <v>42.07</v>
      </c>
      <c r="C269" s="702">
        <v>8.595090560678E12</v>
      </c>
      <c r="D269" s="698">
        <v>60.0</v>
      </c>
      <c r="E269" s="699" t="s">
        <v>1498</v>
      </c>
      <c r="F269" s="700">
        <f>B269*євро</f>
        <v>1832.716445</v>
      </c>
      <c r="G269" s="46"/>
      <c r="H269" s="46"/>
      <c r="I269" s="46"/>
      <c r="J269" s="46"/>
      <c r="K269" s="46"/>
      <c r="L269" s="46"/>
      <c r="M269" s="46"/>
      <c r="N269" s="46"/>
      <c r="O269" s="46"/>
      <c r="P269" s="46"/>
      <c r="Q269" s="46"/>
      <c r="R269" s="46"/>
      <c r="S269" s="46"/>
      <c r="T269" s="46"/>
    </row>
    <row r="270" ht="15.75" customHeight="1">
      <c r="A270" s="696" t="s">
        <v>1499</v>
      </c>
      <c r="B270" s="697">
        <v>58.45</v>
      </c>
      <c r="C270" s="702">
        <v>8.595090560692E12</v>
      </c>
      <c r="D270" s="698">
        <v>60.0</v>
      </c>
      <c r="E270" s="699" t="s">
        <v>1500</v>
      </c>
      <c r="F270" s="700">
        <f>B270*євро</f>
        <v>2546.286575</v>
      </c>
      <c r="G270" s="46"/>
      <c r="H270" s="46"/>
      <c r="I270" s="46"/>
      <c r="J270" s="46"/>
      <c r="K270" s="46"/>
      <c r="L270" s="46"/>
      <c r="M270" s="46"/>
      <c r="N270" s="46"/>
      <c r="O270" s="46"/>
      <c r="P270" s="46"/>
      <c r="Q270" s="46"/>
      <c r="R270" s="46"/>
      <c r="S270" s="46"/>
      <c r="T270" s="46"/>
    </row>
    <row r="271" ht="15.75" customHeight="1">
      <c r="A271" s="696" t="s">
        <v>1501</v>
      </c>
      <c r="B271" s="697">
        <v>38.55</v>
      </c>
      <c r="C271" s="702">
        <v>8.595090560708E12</v>
      </c>
      <c r="D271" s="698">
        <v>55.0</v>
      </c>
      <c r="E271" s="699" t="s">
        <v>1502</v>
      </c>
      <c r="F271" s="700">
        <f>B271*євро</f>
        <v>1679.372925</v>
      </c>
      <c r="G271" s="46"/>
      <c r="H271" s="46"/>
      <c r="I271" s="46"/>
      <c r="J271" s="46"/>
      <c r="K271" s="46"/>
      <c r="L271" s="46"/>
      <c r="M271" s="46"/>
      <c r="N271" s="46"/>
      <c r="O271" s="46"/>
      <c r="P271" s="46"/>
      <c r="Q271" s="46"/>
      <c r="R271" s="46"/>
      <c r="S271" s="46"/>
      <c r="T271" s="46"/>
    </row>
    <row r="272" ht="15.75" customHeight="1">
      <c r="A272" s="696" t="s">
        <v>1503</v>
      </c>
      <c r="B272" s="697">
        <v>127.75</v>
      </c>
      <c r="C272" s="702">
        <v>8.59509056076E12</v>
      </c>
      <c r="D272" s="698">
        <v>440.0</v>
      </c>
      <c r="E272" s="699" t="s">
        <v>1504</v>
      </c>
      <c r="F272" s="700">
        <f>B272*євро</f>
        <v>5565.237125</v>
      </c>
      <c r="G272" s="46"/>
      <c r="H272" s="46"/>
      <c r="I272" s="46"/>
      <c r="J272" s="46"/>
      <c r="K272" s="46"/>
      <c r="L272" s="46"/>
      <c r="M272" s="46"/>
      <c r="N272" s="46"/>
      <c r="O272" s="46"/>
      <c r="P272" s="46"/>
      <c r="Q272" s="46"/>
      <c r="R272" s="46"/>
      <c r="S272" s="46"/>
      <c r="T272" s="46"/>
    </row>
    <row r="273" ht="15.75" customHeight="1">
      <c r="A273" s="696" t="s">
        <v>1505</v>
      </c>
      <c r="B273" s="697">
        <v>166.78</v>
      </c>
      <c r="C273" s="702">
        <v>8.595090560944E12</v>
      </c>
      <c r="D273" s="698">
        <v>95.0</v>
      </c>
      <c r="E273" s="699" t="s">
        <v>1506</v>
      </c>
      <c r="F273" s="700">
        <f>B273*євро</f>
        <v>7265.52053</v>
      </c>
      <c r="G273" s="46"/>
      <c r="H273" s="46"/>
      <c r="I273" s="46"/>
      <c r="J273" s="46"/>
      <c r="K273" s="46"/>
      <c r="L273" s="46"/>
      <c r="M273" s="46"/>
      <c r="N273" s="46"/>
      <c r="O273" s="46"/>
      <c r="P273" s="46"/>
      <c r="Q273" s="46"/>
      <c r="R273" s="46"/>
      <c r="S273" s="46"/>
      <c r="T273" s="46"/>
    </row>
    <row r="274" ht="15.75" customHeight="1">
      <c r="A274" s="696" t="s">
        <v>1507</v>
      </c>
      <c r="B274" s="697">
        <v>78.6</v>
      </c>
      <c r="C274" s="702">
        <v>8.595090560951E12</v>
      </c>
      <c r="D274" s="698">
        <v>90.0</v>
      </c>
      <c r="E274" s="699" t="s">
        <v>1508</v>
      </c>
      <c r="F274" s="700">
        <f>B274*євро</f>
        <v>3424.0911</v>
      </c>
      <c r="G274" s="46"/>
      <c r="H274" s="46"/>
      <c r="I274" s="46"/>
      <c r="J274" s="46"/>
      <c r="K274" s="46"/>
      <c r="L274" s="46"/>
      <c r="M274" s="46"/>
      <c r="N274" s="46"/>
      <c r="O274" s="46"/>
      <c r="P274" s="46"/>
      <c r="Q274" s="46"/>
      <c r="R274" s="46"/>
      <c r="S274" s="46"/>
      <c r="T274" s="46"/>
    </row>
    <row r="275" ht="15.75" customHeight="1">
      <c r="A275" s="696" t="s">
        <v>980</v>
      </c>
      <c r="B275" s="697">
        <v>90.95</v>
      </c>
      <c r="C275" s="702">
        <v>8.595090560968E12</v>
      </c>
      <c r="D275" s="698">
        <v>89.0</v>
      </c>
      <c r="E275" s="699" t="s">
        <v>1509</v>
      </c>
      <c r="F275" s="700">
        <f>B275*євро</f>
        <v>3962.100325</v>
      </c>
      <c r="G275" s="46"/>
      <c r="H275" s="46"/>
      <c r="I275" s="46"/>
      <c r="J275" s="46"/>
      <c r="K275" s="46"/>
      <c r="L275" s="46"/>
      <c r="M275" s="46"/>
      <c r="N275" s="46"/>
      <c r="O275" s="46"/>
      <c r="P275" s="46"/>
      <c r="Q275" s="46"/>
      <c r="R275" s="46"/>
      <c r="S275" s="46"/>
      <c r="T275" s="46"/>
    </row>
    <row r="276" ht="15.75" customHeight="1">
      <c r="A276" s="696" t="s">
        <v>982</v>
      </c>
      <c r="B276" s="697">
        <v>87.17</v>
      </c>
      <c r="C276" s="702">
        <v>8.595090560975E12</v>
      </c>
      <c r="D276" s="698">
        <v>91.0</v>
      </c>
      <c r="E276" s="699" t="s">
        <v>1510</v>
      </c>
      <c r="F276" s="700">
        <f>B276*євро</f>
        <v>3797.430295</v>
      </c>
      <c r="G276" s="46"/>
      <c r="H276" s="46"/>
      <c r="I276" s="46"/>
      <c r="J276" s="46"/>
      <c r="K276" s="46"/>
      <c r="L276" s="46"/>
      <c r="M276" s="46"/>
      <c r="N276" s="46"/>
      <c r="O276" s="46"/>
      <c r="P276" s="46"/>
      <c r="Q276" s="46"/>
      <c r="R276" s="46"/>
      <c r="S276" s="46"/>
      <c r="T276" s="46"/>
    </row>
    <row r="277" ht="15.75" customHeight="1">
      <c r="A277" s="696" t="s">
        <v>1511</v>
      </c>
      <c r="B277" s="697">
        <v>87.17</v>
      </c>
      <c r="C277" s="702">
        <v>8.595090560982E12</v>
      </c>
      <c r="D277" s="698">
        <v>94.0</v>
      </c>
      <c r="E277" s="699" t="s">
        <v>1512</v>
      </c>
      <c r="F277" s="700">
        <f>B277*євро</f>
        <v>3797.430295</v>
      </c>
      <c r="G277" s="46"/>
      <c r="H277" s="46"/>
      <c r="I277" s="46"/>
      <c r="J277" s="46"/>
      <c r="K277" s="46"/>
      <c r="L277" s="46"/>
      <c r="M277" s="46"/>
      <c r="N277" s="46"/>
      <c r="O277" s="46"/>
      <c r="P277" s="46"/>
      <c r="Q277" s="46"/>
      <c r="R277" s="46"/>
      <c r="S277" s="46"/>
      <c r="T277" s="46"/>
    </row>
    <row r="278" ht="15.75" customHeight="1">
      <c r="A278" s="696" t="s">
        <v>1513</v>
      </c>
      <c r="B278" s="697">
        <v>399.09</v>
      </c>
      <c r="C278" s="702">
        <v>8.595090561422E12</v>
      </c>
      <c r="D278" s="698">
        <v>355.0</v>
      </c>
      <c r="E278" s="699" t="s">
        <v>1514</v>
      </c>
      <c r="F278" s="700">
        <f>B278*євро</f>
        <v>17385.75722</v>
      </c>
      <c r="G278" s="46"/>
      <c r="H278" s="46"/>
      <c r="I278" s="46"/>
      <c r="J278" s="46"/>
      <c r="K278" s="46"/>
      <c r="L278" s="46"/>
      <c r="M278" s="46"/>
      <c r="N278" s="46"/>
      <c r="O278" s="46"/>
      <c r="P278" s="46"/>
      <c r="Q278" s="46"/>
      <c r="R278" s="46"/>
      <c r="S278" s="46"/>
      <c r="T278" s="46"/>
    </row>
    <row r="279" ht="15.75" customHeight="1">
      <c r="A279" s="696" t="s">
        <v>1515</v>
      </c>
      <c r="B279" s="697">
        <v>409.9</v>
      </c>
      <c r="C279" s="702">
        <v>8.595090561439E12</v>
      </c>
      <c r="D279" s="698">
        <v>355.0</v>
      </c>
      <c r="E279" s="699" t="s">
        <v>1516</v>
      </c>
      <c r="F279" s="700">
        <f>B279*євро</f>
        <v>17856.67865</v>
      </c>
      <c r="G279" s="46"/>
      <c r="H279" s="46"/>
      <c r="I279" s="46"/>
      <c r="J279" s="46"/>
      <c r="K279" s="46"/>
      <c r="L279" s="46"/>
      <c r="M279" s="46"/>
      <c r="N279" s="46"/>
      <c r="O279" s="46"/>
      <c r="P279" s="46"/>
      <c r="Q279" s="46"/>
      <c r="R279" s="46"/>
      <c r="S279" s="46"/>
      <c r="T279" s="46"/>
    </row>
    <row r="280" ht="15.75" customHeight="1">
      <c r="A280" s="696" t="s">
        <v>953</v>
      </c>
      <c r="B280" s="697">
        <v>166.53</v>
      </c>
      <c r="C280" s="702">
        <v>8.595090561453E12</v>
      </c>
      <c r="D280" s="698">
        <v>575.0</v>
      </c>
      <c r="E280" s="699" t="s">
        <v>1517</v>
      </c>
      <c r="F280" s="700">
        <f>B280*євро</f>
        <v>7254.629655</v>
      </c>
      <c r="G280" s="46"/>
      <c r="H280" s="46"/>
      <c r="I280" s="46"/>
      <c r="J280" s="46"/>
      <c r="K280" s="46"/>
      <c r="L280" s="46"/>
      <c r="M280" s="46"/>
      <c r="N280" s="46"/>
      <c r="O280" s="46"/>
      <c r="P280" s="46"/>
      <c r="Q280" s="46"/>
      <c r="R280" s="46"/>
      <c r="S280" s="46"/>
      <c r="T280" s="46"/>
    </row>
    <row r="281" ht="15.75" customHeight="1">
      <c r="A281" s="696" t="s">
        <v>1518</v>
      </c>
      <c r="B281" s="697">
        <v>180.89</v>
      </c>
      <c r="C281" s="702">
        <v>8.59509056146E12</v>
      </c>
      <c r="D281" s="698">
        <v>585.0</v>
      </c>
      <c r="E281" s="699" t="s">
        <v>1519</v>
      </c>
      <c r="F281" s="700">
        <f>B281*євро</f>
        <v>7880.201515</v>
      </c>
      <c r="G281" s="46"/>
      <c r="H281" s="46"/>
      <c r="I281" s="46"/>
      <c r="J281" s="46"/>
      <c r="K281" s="46"/>
      <c r="L281" s="46"/>
      <c r="M281" s="46"/>
      <c r="N281" s="46"/>
      <c r="O281" s="46"/>
      <c r="P281" s="46"/>
      <c r="Q281" s="46"/>
      <c r="R281" s="46"/>
      <c r="S281" s="46"/>
      <c r="T281" s="46"/>
    </row>
    <row r="282" ht="15.75" customHeight="1">
      <c r="A282" s="696" t="s">
        <v>1520</v>
      </c>
      <c r="B282" s="697">
        <v>41.28</v>
      </c>
      <c r="C282" s="702">
        <v>8.595090561477E12</v>
      </c>
      <c r="D282" s="698">
        <v>115.0</v>
      </c>
      <c r="E282" s="699" t="s">
        <v>1521</v>
      </c>
      <c r="F282" s="700">
        <f>B282*євро</f>
        <v>1798.30128</v>
      </c>
      <c r="G282" s="46"/>
      <c r="H282" s="46"/>
      <c r="I282" s="46"/>
      <c r="J282" s="46"/>
      <c r="K282" s="46"/>
      <c r="L282" s="46"/>
      <c r="M282" s="46"/>
      <c r="N282" s="46"/>
      <c r="O282" s="46"/>
      <c r="P282" s="46"/>
      <c r="Q282" s="46"/>
      <c r="R282" s="46"/>
      <c r="S282" s="46"/>
      <c r="T282" s="46"/>
    </row>
    <row r="283" ht="15.75" customHeight="1">
      <c r="A283" s="696" t="s">
        <v>974</v>
      </c>
      <c r="B283" s="697">
        <v>136.8</v>
      </c>
      <c r="C283" s="702">
        <v>8.595090561484E12</v>
      </c>
      <c r="D283" s="698">
        <v>155.0</v>
      </c>
      <c r="E283" s="699" t="s">
        <v>1522</v>
      </c>
      <c r="F283" s="700">
        <f>B283*євро</f>
        <v>5959.4868</v>
      </c>
      <c r="G283" s="46"/>
      <c r="H283" s="46"/>
      <c r="I283" s="46"/>
      <c r="J283" s="46"/>
      <c r="K283" s="46"/>
      <c r="L283" s="46"/>
      <c r="M283" s="46"/>
      <c r="N283" s="46"/>
      <c r="O283" s="46"/>
      <c r="P283" s="46"/>
      <c r="Q283" s="46"/>
      <c r="R283" s="46"/>
      <c r="S283" s="46"/>
      <c r="T283" s="46"/>
    </row>
    <row r="284" ht="15.75" customHeight="1">
      <c r="A284" s="696" t="s">
        <v>972</v>
      </c>
      <c r="B284" s="697">
        <v>143.35</v>
      </c>
      <c r="C284" s="702">
        <v>8.595090561491E12</v>
      </c>
      <c r="D284" s="698">
        <v>160.0</v>
      </c>
      <c r="E284" s="699" t="s">
        <v>1523</v>
      </c>
      <c r="F284" s="700">
        <f>B284*євро</f>
        <v>6244.827725</v>
      </c>
      <c r="G284" s="46"/>
      <c r="H284" s="46"/>
      <c r="I284" s="46"/>
      <c r="J284" s="46"/>
      <c r="K284" s="46"/>
      <c r="L284" s="46"/>
      <c r="M284" s="46"/>
      <c r="N284" s="46"/>
      <c r="O284" s="46"/>
      <c r="P284" s="46"/>
      <c r="Q284" s="46"/>
      <c r="R284" s="46"/>
      <c r="S284" s="46"/>
      <c r="T284" s="46"/>
    </row>
    <row r="285" ht="15.75" customHeight="1">
      <c r="A285" s="696" t="s">
        <v>1524</v>
      </c>
      <c r="B285" s="697">
        <v>108.26</v>
      </c>
      <c r="C285" s="702">
        <v>8.595090562078E12</v>
      </c>
      <c r="D285" s="698">
        <v>211.0</v>
      </c>
      <c r="E285" s="699" t="s">
        <v>1525</v>
      </c>
      <c r="F285" s="700">
        <f>B285*євро</f>
        <v>4716.18451</v>
      </c>
      <c r="G285" s="46"/>
      <c r="H285" s="46"/>
      <c r="I285" s="46"/>
      <c r="J285" s="46"/>
      <c r="K285" s="46"/>
      <c r="L285" s="46"/>
      <c r="M285" s="46"/>
      <c r="N285" s="46"/>
      <c r="O285" s="46"/>
      <c r="P285" s="46"/>
      <c r="Q285" s="46"/>
      <c r="R285" s="46"/>
      <c r="S285" s="46"/>
      <c r="T285" s="46"/>
    </row>
    <row r="286" ht="15.75" customHeight="1">
      <c r="A286" s="696" t="s">
        <v>1526</v>
      </c>
      <c r="B286" s="697">
        <v>69.79</v>
      </c>
      <c r="C286" s="702">
        <v>8.595090562221E12</v>
      </c>
      <c r="D286" s="698">
        <v>65.0</v>
      </c>
      <c r="E286" s="699" t="s">
        <v>1527</v>
      </c>
      <c r="F286" s="700">
        <f>B286*євро</f>
        <v>3040.296665</v>
      </c>
      <c r="G286" s="46"/>
      <c r="H286" s="46"/>
      <c r="I286" s="46"/>
      <c r="J286" s="46"/>
      <c r="K286" s="46"/>
      <c r="L286" s="46"/>
      <c r="M286" s="46"/>
      <c r="N286" s="46"/>
      <c r="O286" s="46"/>
      <c r="P286" s="46"/>
      <c r="Q286" s="46"/>
      <c r="R286" s="46"/>
      <c r="S286" s="46"/>
      <c r="T286" s="46"/>
    </row>
    <row r="287" ht="15.75" customHeight="1">
      <c r="A287" s="696" t="s">
        <v>1528</v>
      </c>
      <c r="B287" s="697">
        <v>69.79</v>
      </c>
      <c r="C287" s="702">
        <v>8.595090562436E12</v>
      </c>
      <c r="D287" s="698">
        <v>75.0</v>
      </c>
      <c r="E287" s="699" t="s">
        <v>1529</v>
      </c>
      <c r="F287" s="700">
        <f>B287*євро</f>
        <v>3040.296665</v>
      </c>
      <c r="G287" s="46"/>
      <c r="H287" s="46"/>
      <c r="I287" s="46"/>
      <c r="J287" s="46"/>
      <c r="K287" s="46"/>
      <c r="L287" s="46"/>
      <c r="M287" s="46"/>
      <c r="N287" s="46"/>
      <c r="O287" s="46"/>
      <c r="P287" s="46"/>
      <c r="Q287" s="46"/>
      <c r="R287" s="46"/>
      <c r="S287" s="46"/>
      <c r="T287" s="46"/>
    </row>
    <row r="288" ht="15.75" customHeight="1">
      <c r="A288" s="696" t="s">
        <v>1530</v>
      </c>
      <c r="B288" s="697">
        <v>77.34</v>
      </c>
      <c r="C288" s="702">
        <v>8.595090562443E12</v>
      </c>
      <c r="D288" s="698">
        <v>65.0</v>
      </c>
      <c r="E288" s="699" t="s">
        <v>1531</v>
      </c>
      <c r="F288" s="700">
        <f>B288*євро</f>
        <v>3369.20109</v>
      </c>
      <c r="G288" s="46"/>
      <c r="H288" s="46"/>
      <c r="I288" s="46"/>
      <c r="J288" s="46"/>
      <c r="K288" s="46"/>
      <c r="L288" s="46"/>
      <c r="M288" s="46"/>
      <c r="N288" s="46"/>
      <c r="O288" s="46"/>
      <c r="P288" s="46"/>
      <c r="Q288" s="46"/>
      <c r="R288" s="46"/>
      <c r="S288" s="46"/>
      <c r="T288" s="46"/>
    </row>
    <row r="289" ht="15.75" customHeight="1">
      <c r="A289" s="696" t="s">
        <v>1532</v>
      </c>
      <c r="B289" s="697">
        <v>74.32</v>
      </c>
      <c r="C289" s="702">
        <v>8.59509056245E12</v>
      </c>
      <c r="D289" s="698">
        <v>80.0</v>
      </c>
      <c r="E289" s="699" t="s">
        <v>1533</v>
      </c>
      <c r="F289" s="700">
        <f>B289*євро</f>
        <v>3237.63932</v>
      </c>
      <c r="G289" s="46"/>
      <c r="H289" s="46"/>
      <c r="I289" s="46"/>
      <c r="J289" s="46"/>
      <c r="K289" s="46"/>
      <c r="L289" s="46"/>
      <c r="M289" s="46"/>
      <c r="N289" s="46"/>
      <c r="O289" s="46"/>
      <c r="P289" s="46"/>
      <c r="Q289" s="46"/>
      <c r="R289" s="46"/>
      <c r="S289" s="46"/>
      <c r="T289" s="46"/>
    </row>
    <row r="290" ht="15.75" customHeight="1">
      <c r="A290" s="696" t="s">
        <v>1534</v>
      </c>
      <c r="B290" s="697">
        <v>80.62</v>
      </c>
      <c r="C290" s="702">
        <v>8.595090562467E12</v>
      </c>
      <c r="D290" s="698">
        <v>80.0</v>
      </c>
      <c r="E290" s="699" t="s">
        <v>1535</v>
      </c>
      <c r="F290" s="700">
        <f>B290*євро</f>
        <v>3512.08937</v>
      </c>
      <c r="G290" s="46"/>
      <c r="H290" s="46"/>
      <c r="I290" s="46"/>
      <c r="J290" s="46"/>
      <c r="K290" s="46"/>
      <c r="L290" s="46"/>
      <c r="M290" s="46"/>
      <c r="N290" s="46"/>
      <c r="O290" s="46"/>
      <c r="P290" s="46"/>
      <c r="Q290" s="46"/>
      <c r="R290" s="46"/>
      <c r="S290" s="46"/>
      <c r="T290" s="46"/>
    </row>
    <row r="291" ht="15.75" customHeight="1">
      <c r="A291" s="696" t="s">
        <v>1536</v>
      </c>
      <c r="B291" s="697">
        <v>75.58</v>
      </c>
      <c r="C291" s="702">
        <v>8.595090562474E12</v>
      </c>
      <c r="D291" s="698">
        <v>75.0</v>
      </c>
      <c r="E291" s="699" t="s">
        <v>1537</v>
      </c>
      <c r="F291" s="700">
        <f>B291*євро</f>
        <v>3292.52933</v>
      </c>
      <c r="G291" s="46"/>
      <c r="H291" s="46"/>
      <c r="I291" s="46"/>
      <c r="J291" s="46"/>
      <c r="K291" s="46"/>
      <c r="L291" s="46"/>
      <c r="M291" s="46"/>
      <c r="N291" s="46"/>
      <c r="O291" s="46"/>
      <c r="P291" s="46"/>
      <c r="Q291" s="46"/>
      <c r="R291" s="46"/>
      <c r="S291" s="46"/>
      <c r="T291" s="46"/>
    </row>
    <row r="292" ht="15.75" customHeight="1">
      <c r="A292" s="696" t="s">
        <v>1538</v>
      </c>
      <c r="B292" s="697">
        <v>67.27</v>
      </c>
      <c r="C292" s="702">
        <v>8.595090562481E12</v>
      </c>
      <c r="D292" s="698">
        <v>70.0</v>
      </c>
      <c r="E292" s="699" t="s">
        <v>1539</v>
      </c>
      <c r="F292" s="700">
        <f>B292*євро</f>
        <v>2930.516645</v>
      </c>
      <c r="G292" s="46"/>
      <c r="H292" s="46"/>
      <c r="I292" s="46"/>
      <c r="J292" s="46"/>
      <c r="K292" s="46"/>
      <c r="L292" s="46"/>
      <c r="M292" s="46"/>
      <c r="N292" s="46"/>
      <c r="O292" s="46"/>
      <c r="P292" s="46"/>
      <c r="Q292" s="46"/>
      <c r="R292" s="46"/>
      <c r="S292" s="46"/>
      <c r="T292" s="46"/>
    </row>
    <row r="293" ht="15.75" customHeight="1">
      <c r="A293" s="696" t="s">
        <v>1540</v>
      </c>
      <c r="B293" s="697">
        <v>247.15</v>
      </c>
      <c r="C293" s="702">
        <v>8.595090562573E12</v>
      </c>
      <c r="D293" s="698">
        <v>700.0</v>
      </c>
      <c r="E293" s="699" t="s">
        <v>1541</v>
      </c>
      <c r="F293" s="700">
        <f>B293*євро</f>
        <v>10766.71903</v>
      </c>
      <c r="G293" s="46"/>
      <c r="H293" s="46"/>
      <c r="I293" s="46"/>
      <c r="J293" s="46"/>
      <c r="K293" s="46"/>
      <c r="L293" s="46"/>
      <c r="M293" s="46"/>
      <c r="N293" s="46"/>
      <c r="O293" s="46"/>
      <c r="P293" s="46"/>
      <c r="Q293" s="46"/>
      <c r="R293" s="46"/>
      <c r="S293" s="46"/>
      <c r="T293" s="46"/>
    </row>
    <row r="294" ht="15.75" customHeight="1">
      <c r="A294" s="696" t="s">
        <v>1542</v>
      </c>
      <c r="B294" s="697">
        <v>276.8</v>
      </c>
      <c r="C294" s="702">
        <v>8.59509056258E12</v>
      </c>
      <c r="D294" s="698">
        <v>710.0</v>
      </c>
      <c r="E294" s="699" t="s">
        <v>1543</v>
      </c>
      <c r="F294" s="700">
        <f>B294*євро</f>
        <v>12058.3768</v>
      </c>
      <c r="G294" s="46"/>
      <c r="H294" s="46"/>
      <c r="I294" s="46"/>
      <c r="J294" s="46"/>
      <c r="K294" s="46"/>
      <c r="L294" s="46"/>
      <c r="M294" s="46"/>
      <c r="N294" s="46"/>
      <c r="O294" s="46"/>
      <c r="P294" s="46"/>
      <c r="Q294" s="46"/>
      <c r="R294" s="46"/>
      <c r="S294" s="46"/>
      <c r="T294" s="46"/>
    </row>
    <row r="295" ht="15.75" customHeight="1">
      <c r="A295" s="696" t="s">
        <v>1544</v>
      </c>
      <c r="B295" s="697">
        <v>270.83</v>
      </c>
      <c r="C295" s="702">
        <v>8.595090562597E12</v>
      </c>
      <c r="D295" s="698">
        <v>740.0</v>
      </c>
      <c r="E295" s="699" t="s">
        <v>1545</v>
      </c>
      <c r="F295" s="700">
        <f>B295*євро</f>
        <v>11798.30271</v>
      </c>
      <c r="G295" s="46"/>
      <c r="H295" s="46"/>
      <c r="I295" s="46"/>
      <c r="J295" s="46"/>
      <c r="K295" s="46"/>
      <c r="L295" s="46"/>
      <c r="M295" s="46"/>
      <c r="N295" s="46"/>
      <c r="O295" s="46"/>
      <c r="P295" s="46"/>
      <c r="Q295" s="46"/>
      <c r="R295" s="46"/>
      <c r="S295" s="46"/>
      <c r="T295" s="46"/>
    </row>
    <row r="296" ht="15.75" customHeight="1">
      <c r="A296" s="696" t="s">
        <v>1546</v>
      </c>
      <c r="B296" s="697">
        <v>290.99</v>
      </c>
      <c r="C296" s="702">
        <v>8.595090562603E12</v>
      </c>
      <c r="D296" s="698">
        <v>755.0</v>
      </c>
      <c r="E296" s="699" t="s">
        <v>1547</v>
      </c>
      <c r="F296" s="700">
        <f>B296*євро</f>
        <v>12676.54287</v>
      </c>
      <c r="G296" s="46"/>
      <c r="H296" s="46"/>
      <c r="I296" s="46"/>
      <c r="J296" s="46"/>
      <c r="K296" s="46"/>
      <c r="L296" s="46"/>
      <c r="M296" s="46"/>
      <c r="N296" s="46"/>
      <c r="O296" s="46"/>
      <c r="P296" s="46"/>
      <c r="Q296" s="46"/>
      <c r="R296" s="46"/>
      <c r="S296" s="46"/>
      <c r="T296" s="46"/>
    </row>
    <row r="297" ht="15.75" customHeight="1">
      <c r="A297" s="696" t="s">
        <v>1548</v>
      </c>
      <c r="B297" s="697">
        <v>81.55</v>
      </c>
      <c r="C297" s="702">
        <v>8.595090562627E12</v>
      </c>
      <c r="D297" s="698">
        <v>65.0</v>
      </c>
      <c r="E297" s="699" t="s">
        <v>1549</v>
      </c>
      <c r="F297" s="700">
        <f>B297*євро</f>
        <v>3552.603425</v>
      </c>
      <c r="G297" s="46"/>
      <c r="H297" s="46"/>
      <c r="I297" s="46"/>
      <c r="J297" s="46"/>
      <c r="K297" s="46"/>
      <c r="L297" s="46"/>
      <c r="M297" s="46"/>
      <c r="N297" s="46"/>
      <c r="O297" s="46"/>
      <c r="P297" s="46"/>
      <c r="Q297" s="46"/>
      <c r="R297" s="46"/>
      <c r="S297" s="46"/>
      <c r="T297" s="46"/>
    </row>
    <row r="298" ht="15.75" customHeight="1">
      <c r="A298" s="696" t="s">
        <v>1550</v>
      </c>
      <c r="B298" s="697">
        <v>144.79</v>
      </c>
      <c r="C298" s="702">
        <v>8.595090562634E12</v>
      </c>
      <c r="D298" s="698">
        <v>365.0</v>
      </c>
      <c r="E298" s="699" t="s">
        <v>1551</v>
      </c>
      <c r="F298" s="700">
        <f>B298*євро</f>
        <v>6307.559165</v>
      </c>
      <c r="G298" s="46"/>
      <c r="H298" s="46"/>
      <c r="I298" s="46"/>
      <c r="J298" s="46"/>
      <c r="K298" s="46"/>
      <c r="L298" s="46"/>
      <c r="M298" s="46"/>
      <c r="N298" s="46"/>
      <c r="O298" s="46"/>
      <c r="P298" s="46"/>
      <c r="Q298" s="46"/>
      <c r="R298" s="46"/>
      <c r="S298" s="46"/>
      <c r="T298" s="46"/>
    </row>
    <row r="299" ht="15.75" customHeight="1">
      <c r="A299" s="696" t="s">
        <v>1552</v>
      </c>
      <c r="B299" s="697">
        <v>155.12</v>
      </c>
      <c r="C299" s="702">
        <v>8.595090562641E12</v>
      </c>
      <c r="D299" s="698">
        <v>370.0</v>
      </c>
      <c r="E299" s="699" t="s">
        <v>1553</v>
      </c>
      <c r="F299" s="700">
        <f>B299*євро</f>
        <v>6757.57012</v>
      </c>
      <c r="G299" s="46"/>
      <c r="H299" s="46"/>
      <c r="I299" s="46"/>
      <c r="J299" s="46"/>
      <c r="K299" s="46"/>
      <c r="L299" s="46"/>
      <c r="M299" s="46"/>
      <c r="N299" s="46"/>
      <c r="O299" s="46"/>
      <c r="P299" s="46"/>
      <c r="Q299" s="46"/>
      <c r="R299" s="46"/>
      <c r="S299" s="46"/>
      <c r="T299" s="46"/>
    </row>
    <row r="300" ht="15.75" customHeight="1">
      <c r="A300" s="696" t="s">
        <v>1554</v>
      </c>
      <c r="B300" s="697">
        <v>144.53</v>
      </c>
      <c r="C300" s="702">
        <v>8.595090562818E12</v>
      </c>
      <c r="D300" s="698">
        <v>115.0</v>
      </c>
      <c r="E300" s="699" t="s">
        <v>1555</v>
      </c>
      <c r="F300" s="700">
        <f>B300*євро</f>
        <v>6296.232655</v>
      </c>
      <c r="G300" s="46"/>
      <c r="H300" s="46"/>
      <c r="I300" s="46"/>
      <c r="J300" s="46"/>
      <c r="K300" s="46"/>
      <c r="L300" s="46"/>
      <c r="M300" s="46"/>
      <c r="N300" s="46"/>
      <c r="O300" s="46"/>
      <c r="P300" s="46"/>
      <c r="Q300" s="46"/>
      <c r="R300" s="46"/>
      <c r="S300" s="46"/>
      <c r="T300" s="46"/>
    </row>
    <row r="301" ht="15.75" customHeight="1">
      <c r="A301" s="696" t="s">
        <v>1556</v>
      </c>
      <c r="B301" s="697">
        <v>41.32</v>
      </c>
      <c r="C301" s="702">
        <v>8.5950905629E12</v>
      </c>
      <c r="D301" s="698">
        <v>57.0</v>
      </c>
      <c r="E301" s="699" t="s">
        <v>1557</v>
      </c>
      <c r="F301" s="700">
        <f>B301*євро</f>
        <v>1800.04382</v>
      </c>
      <c r="G301" s="46"/>
      <c r="H301" s="46"/>
      <c r="I301" s="46"/>
      <c r="J301" s="46"/>
      <c r="K301" s="46"/>
      <c r="L301" s="46"/>
      <c r="M301" s="46"/>
      <c r="N301" s="46"/>
      <c r="O301" s="46"/>
      <c r="P301" s="46"/>
      <c r="Q301" s="46"/>
      <c r="R301" s="46"/>
      <c r="S301" s="46"/>
      <c r="T301" s="46"/>
    </row>
    <row r="302" ht="15.75" customHeight="1">
      <c r="A302" s="696" t="s">
        <v>1558</v>
      </c>
      <c r="B302" s="697">
        <v>140.35</v>
      </c>
      <c r="C302" s="702">
        <v>8.595090563051E12</v>
      </c>
      <c r="D302" s="698">
        <v>445.0</v>
      </c>
      <c r="E302" s="699" t="s">
        <v>1504</v>
      </c>
      <c r="F302" s="700">
        <f>B302*євро</f>
        <v>6114.137225</v>
      </c>
      <c r="G302" s="46"/>
      <c r="H302" s="46"/>
      <c r="I302" s="46"/>
      <c r="J302" s="46"/>
      <c r="K302" s="46"/>
      <c r="L302" s="46"/>
      <c r="M302" s="46"/>
      <c r="N302" s="46"/>
      <c r="O302" s="46"/>
      <c r="P302" s="46"/>
      <c r="Q302" s="46"/>
      <c r="R302" s="46"/>
      <c r="S302" s="46"/>
      <c r="T302" s="46"/>
    </row>
    <row r="303" ht="15.75" customHeight="1">
      <c r="A303" s="696" t="s">
        <v>1559</v>
      </c>
      <c r="B303" s="697">
        <v>114.63</v>
      </c>
      <c r="C303" s="702">
        <v>8.595090563853E12</v>
      </c>
      <c r="D303" s="698">
        <v>115.0</v>
      </c>
      <c r="E303" s="699" t="s">
        <v>1560</v>
      </c>
      <c r="F303" s="700">
        <f>B303*євро</f>
        <v>4993.684005</v>
      </c>
      <c r="G303" s="46"/>
      <c r="H303" s="46"/>
      <c r="I303" s="46"/>
      <c r="J303" s="46"/>
      <c r="K303" s="46"/>
      <c r="L303" s="46"/>
      <c r="M303" s="46"/>
      <c r="N303" s="46"/>
      <c r="O303" s="46"/>
      <c r="P303" s="46"/>
      <c r="Q303" s="46"/>
      <c r="R303" s="46"/>
      <c r="S303" s="46"/>
      <c r="T303" s="46"/>
    </row>
    <row r="304" ht="15.75" customHeight="1">
      <c r="A304" s="696" t="s">
        <v>1561</v>
      </c>
      <c r="B304" s="697">
        <v>80.54</v>
      </c>
      <c r="C304" s="702">
        <v>8.595090563877E12</v>
      </c>
      <c r="D304" s="698">
        <v>55.0</v>
      </c>
      <c r="E304" s="699" t="s">
        <v>1562</v>
      </c>
      <c r="F304" s="700">
        <f>B304*євро</f>
        <v>3508.60429</v>
      </c>
      <c r="G304" s="46"/>
      <c r="H304" s="46"/>
      <c r="I304" s="46"/>
      <c r="J304" s="46"/>
      <c r="K304" s="46"/>
      <c r="L304" s="46"/>
      <c r="M304" s="46"/>
      <c r="N304" s="46"/>
      <c r="O304" s="46"/>
      <c r="P304" s="46"/>
      <c r="Q304" s="46"/>
      <c r="R304" s="46"/>
      <c r="S304" s="46"/>
      <c r="T304" s="46"/>
    </row>
    <row r="305" ht="15.75" customHeight="1">
      <c r="A305" s="696" t="s">
        <v>1563</v>
      </c>
      <c r="B305" s="697">
        <v>148.57</v>
      </c>
      <c r="C305" s="702">
        <v>8.595090563884E12</v>
      </c>
      <c r="D305" s="698">
        <v>115.0</v>
      </c>
      <c r="E305" s="699" t="s">
        <v>1564</v>
      </c>
      <c r="F305" s="700">
        <f>B305*євро</f>
        <v>6472.229195</v>
      </c>
      <c r="G305" s="46"/>
      <c r="H305" s="46"/>
      <c r="I305" s="46"/>
      <c r="J305" s="46"/>
      <c r="K305" s="46"/>
      <c r="L305" s="46"/>
      <c r="M305" s="46"/>
      <c r="N305" s="46"/>
      <c r="O305" s="46"/>
      <c r="P305" s="46"/>
      <c r="Q305" s="46"/>
      <c r="R305" s="46"/>
      <c r="S305" s="46"/>
      <c r="T305" s="46"/>
    </row>
    <row r="306" ht="15.75" customHeight="1">
      <c r="A306" s="696" t="s">
        <v>1565</v>
      </c>
      <c r="B306" s="697">
        <v>54.34</v>
      </c>
      <c r="C306" s="702">
        <v>8.595090563891E12</v>
      </c>
      <c r="D306" s="698">
        <v>55.0</v>
      </c>
      <c r="E306" s="699" t="s">
        <v>1566</v>
      </c>
      <c r="F306" s="700">
        <f>B306*євро</f>
        <v>2367.24059</v>
      </c>
      <c r="G306" s="46"/>
      <c r="H306" s="46"/>
      <c r="I306" s="46"/>
      <c r="J306" s="46"/>
      <c r="K306" s="46"/>
      <c r="L306" s="46"/>
      <c r="M306" s="46"/>
      <c r="N306" s="46"/>
      <c r="O306" s="46"/>
      <c r="P306" s="46"/>
      <c r="Q306" s="46"/>
      <c r="R306" s="46"/>
      <c r="S306" s="46"/>
      <c r="T306" s="46"/>
    </row>
    <row r="307" ht="15.75" customHeight="1">
      <c r="A307" s="696" t="s">
        <v>1567</v>
      </c>
      <c r="B307" s="697">
        <v>102.03</v>
      </c>
      <c r="C307" s="702">
        <v>8.595090563907E12</v>
      </c>
      <c r="D307" s="698">
        <v>115.0</v>
      </c>
      <c r="E307" s="699" t="s">
        <v>1568</v>
      </c>
      <c r="F307" s="700">
        <f>B307*євро</f>
        <v>4444.783905</v>
      </c>
      <c r="G307" s="46"/>
      <c r="H307" s="46"/>
      <c r="I307" s="46"/>
      <c r="J307" s="46"/>
      <c r="K307" s="46"/>
      <c r="L307" s="46"/>
      <c r="M307" s="46"/>
      <c r="N307" s="46"/>
      <c r="O307" s="46"/>
      <c r="P307" s="46"/>
      <c r="Q307" s="46"/>
      <c r="R307" s="46"/>
      <c r="S307" s="46"/>
      <c r="T307" s="46"/>
    </row>
    <row r="308" ht="15.75" customHeight="1">
      <c r="A308" s="696" t="s">
        <v>1569</v>
      </c>
      <c r="B308" s="697">
        <v>110.1</v>
      </c>
      <c r="C308" s="702">
        <v>8.595090563914E12</v>
      </c>
      <c r="D308" s="698">
        <v>115.0</v>
      </c>
      <c r="E308" s="699" t="s">
        <v>1570</v>
      </c>
      <c r="F308" s="700">
        <f>B308*євро</f>
        <v>4796.34135</v>
      </c>
      <c r="G308" s="46"/>
      <c r="H308" s="46"/>
      <c r="I308" s="46"/>
      <c r="J308" s="46"/>
      <c r="K308" s="46"/>
      <c r="L308" s="46"/>
      <c r="M308" s="46"/>
      <c r="N308" s="46"/>
      <c r="O308" s="46"/>
      <c r="P308" s="46"/>
      <c r="Q308" s="46"/>
      <c r="R308" s="46"/>
      <c r="S308" s="46"/>
      <c r="T308" s="46"/>
    </row>
    <row r="309" ht="15.75" customHeight="1">
      <c r="A309" s="696" t="s">
        <v>1571</v>
      </c>
      <c r="B309" s="697">
        <v>85.56</v>
      </c>
      <c r="C309" s="702">
        <v>8.595090563952E12</v>
      </c>
      <c r="D309" s="698">
        <v>55.0</v>
      </c>
      <c r="E309" s="699" t="s">
        <v>1572</v>
      </c>
      <c r="F309" s="700">
        <f>B309*євро</f>
        <v>3727.29306</v>
      </c>
      <c r="G309" s="46"/>
      <c r="H309" s="46"/>
      <c r="I309" s="46"/>
      <c r="J309" s="46"/>
      <c r="K309" s="46"/>
      <c r="L309" s="46"/>
      <c r="M309" s="46"/>
      <c r="N309" s="46"/>
      <c r="O309" s="46"/>
      <c r="P309" s="46"/>
      <c r="Q309" s="46"/>
      <c r="R309" s="46"/>
      <c r="S309" s="46"/>
      <c r="T309" s="46"/>
    </row>
    <row r="310" ht="15.75" customHeight="1">
      <c r="A310" s="696" t="s">
        <v>1573</v>
      </c>
      <c r="B310" s="697">
        <v>143.02</v>
      </c>
      <c r="C310" s="702">
        <v>8.595090563969E12</v>
      </c>
      <c r="D310" s="698">
        <v>115.0</v>
      </c>
      <c r="E310" s="699" t="s">
        <v>1574</v>
      </c>
      <c r="F310" s="700">
        <f>B310*євро</f>
        <v>6230.45177</v>
      </c>
      <c r="G310" s="46"/>
      <c r="H310" s="46"/>
      <c r="I310" s="46"/>
      <c r="J310" s="46"/>
      <c r="K310" s="46"/>
      <c r="L310" s="46"/>
      <c r="M310" s="46"/>
      <c r="N310" s="46"/>
      <c r="O310" s="46"/>
      <c r="P310" s="46"/>
      <c r="Q310" s="46"/>
      <c r="R310" s="46"/>
      <c r="S310" s="46"/>
      <c r="T310" s="46"/>
    </row>
    <row r="311" ht="15.75" customHeight="1">
      <c r="A311" s="696" t="s">
        <v>1575</v>
      </c>
      <c r="B311" s="697">
        <v>116.9</v>
      </c>
      <c r="C311" s="702">
        <v>8.595090563983E12</v>
      </c>
      <c r="D311" s="698">
        <v>115.0</v>
      </c>
      <c r="E311" s="699" t="s">
        <v>1576</v>
      </c>
      <c r="F311" s="700">
        <f>B311*євро</f>
        <v>5092.57315</v>
      </c>
      <c r="G311" s="46"/>
      <c r="H311" s="46"/>
      <c r="I311" s="46"/>
      <c r="J311" s="46"/>
      <c r="K311" s="46"/>
      <c r="L311" s="46"/>
      <c r="M311" s="46"/>
      <c r="N311" s="46"/>
      <c r="O311" s="46"/>
      <c r="P311" s="46"/>
      <c r="Q311" s="46"/>
      <c r="R311" s="46"/>
      <c r="S311" s="46"/>
      <c r="T311" s="46"/>
    </row>
    <row r="312" ht="15.75" customHeight="1">
      <c r="A312" s="696" t="s">
        <v>1577</v>
      </c>
      <c r="B312" s="697">
        <v>85.08</v>
      </c>
      <c r="C312" s="702">
        <v>8.595090564003E12</v>
      </c>
      <c r="D312" s="698">
        <v>55.0</v>
      </c>
      <c r="E312" s="699" t="s">
        <v>1578</v>
      </c>
      <c r="F312" s="700">
        <f>B312*євро</f>
        <v>3706.38258</v>
      </c>
      <c r="G312" s="46"/>
      <c r="H312" s="46"/>
      <c r="I312" s="46"/>
      <c r="J312" s="46"/>
      <c r="K312" s="46"/>
      <c r="L312" s="46"/>
      <c r="M312" s="46"/>
      <c r="N312" s="46"/>
      <c r="O312" s="46"/>
      <c r="P312" s="46"/>
      <c r="Q312" s="46"/>
      <c r="R312" s="46"/>
      <c r="S312" s="46"/>
      <c r="T312" s="46"/>
    </row>
    <row r="313" ht="15.75" customHeight="1">
      <c r="A313" s="696" t="s">
        <v>1579</v>
      </c>
      <c r="B313" s="697">
        <v>152.34</v>
      </c>
      <c r="C313" s="702">
        <v>8.59509056401E12</v>
      </c>
      <c r="D313" s="698">
        <v>115.0</v>
      </c>
      <c r="E313" s="699" t="s">
        <v>1580</v>
      </c>
      <c r="F313" s="700">
        <f>B313*євро</f>
        <v>6636.46359</v>
      </c>
      <c r="G313" s="46"/>
      <c r="H313" s="46"/>
      <c r="I313" s="46"/>
      <c r="J313" s="46"/>
      <c r="K313" s="46"/>
      <c r="L313" s="46"/>
      <c r="M313" s="46"/>
      <c r="N313" s="46"/>
      <c r="O313" s="46"/>
      <c r="P313" s="46"/>
      <c r="Q313" s="46"/>
      <c r="R313" s="46"/>
      <c r="S313" s="46"/>
      <c r="T313" s="46"/>
    </row>
    <row r="314" ht="15.75" customHeight="1">
      <c r="A314" s="696" t="s">
        <v>1581</v>
      </c>
      <c r="B314" s="697">
        <v>45.85</v>
      </c>
      <c r="C314" s="702">
        <v>8.595090564027E12</v>
      </c>
      <c r="D314" s="698">
        <v>55.0</v>
      </c>
      <c r="E314" s="699" t="s">
        <v>1582</v>
      </c>
      <c r="F314" s="700">
        <f>B314*євро</f>
        <v>1997.386475</v>
      </c>
      <c r="G314" s="46"/>
      <c r="H314" s="46"/>
      <c r="I314" s="46"/>
      <c r="J314" s="46"/>
      <c r="K314" s="46"/>
      <c r="L314" s="46"/>
      <c r="M314" s="46"/>
      <c r="N314" s="46"/>
      <c r="O314" s="46"/>
      <c r="P314" s="46"/>
      <c r="Q314" s="46"/>
      <c r="R314" s="46"/>
      <c r="S314" s="46"/>
      <c r="T314" s="46"/>
    </row>
    <row r="315" ht="15.75" customHeight="1">
      <c r="A315" s="696" t="s">
        <v>1583</v>
      </c>
      <c r="B315" s="697">
        <v>103.55</v>
      </c>
      <c r="C315" s="702">
        <v>8.595090564034E12</v>
      </c>
      <c r="D315" s="698">
        <v>115.0</v>
      </c>
      <c r="E315" s="699" t="s">
        <v>1584</v>
      </c>
      <c r="F315" s="700">
        <f>B315*євро</f>
        <v>4511.000425</v>
      </c>
      <c r="G315" s="46"/>
      <c r="H315" s="46"/>
      <c r="I315" s="46"/>
      <c r="J315" s="46"/>
      <c r="K315" s="46"/>
      <c r="L315" s="46"/>
      <c r="M315" s="46"/>
      <c r="N315" s="46"/>
      <c r="O315" s="46"/>
      <c r="P315" s="46"/>
      <c r="Q315" s="46"/>
      <c r="R315" s="46"/>
      <c r="S315" s="46"/>
      <c r="T315" s="46"/>
    </row>
    <row r="316" ht="15.75" customHeight="1">
      <c r="A316" s="696" t="s">
        <v>1585</v>
      </c>
      <c r="B316" s="697">
        <v>111.61</v>
      </c>
      <c r="C316" s="702">
        <v>8.595090564041E12</v>
      </c>
      <c r="D316" s="698">
        <v>115.0</v>
      </c>
      <c r="E316" s="699" t="s">
        <v>1586</v>
      </c>
      <c r="F316" s="700">
        <f>B316*євро</f>
        <v>4862.122235</v>
      </c>
      <c r="G316" s="46"/>
      <c r="H316" s="46"/>
      <c r="I316" s="46"/>
      <c r="J316" s="46"/>
      <c r="K316" s="46"/>
      <c r="L316" s="46"/>
      <c r="M316" s="46"/>
      <c r="N316" s="46"/>
      <c r="O316" s="46"/>
      <c r="P316" s="46"/>
      <c r="Q316" s="46"/>
      <c r="R316" s="46"/>
      <c r="S316" s="46"/>
      <c r="T316" s="46"/>
    </row>
    <row r="317" ht="15.75" customHeight="1">
      <c r="A317" s="696" t="s">
        <v>1587</v>
      </c>
      <c r="B317" s="697">
        <v>78.02</v>
      </c>
      <c r="C317" s="702">
        <v>8.595090564089E12</v>
      </c>
      <c r="D317" s="698">
        <v>55.0</v>
      </c>
      <c r="E317" s="699" t="s">
        <v>1588</v>
      </c>
      <c r="F317" s="700">
        <f>B317*євро</f>
        <v>3398.82427</v>
      </c>
      <c r="G317" s="46"/>
      <c r="H317" s="46"/>
      <c r="I317" s="46"/>
      <c r="J317" s="46"/>
      <c r="K317" s="46"/>
      <c r="L317" s="46"/>
      <c r="M317" s="46"/>
      <c r="N317" s="46"/>
      <c r="O317" s="46"/>
      <c r="P317" s="46"/>
      <c r="Q317" s="46"/>
      <c r="R317" s="46"/>
      <c r="S317" s="46"/>
      <c r="T317" s="46"/>
    </row>
    <row r="318" ht="15.75" customHeight="1">
      <c r="A318" s="696" t="s">
        <v>1589</v>
      </c>
      <c r="B318" s="697">
        <v>146.05</v>
      </c>
      <c r="C318" s="702">
        <v>8.595090564096E12</v>
      </c>
      <c r="D318" s="698">
        <v>115.0</v>
      </c>
      <c r="E318" s="699" t="s">
        <v>1590</v>
      </c>
      <c r="F318" s="700">
        <f>B318*євро</f>
        <v>6362.449175</v>
      </c>
      <c r="G318" s="46"/>
      <c r="H318" s="46"/>
      <c r="I318" s="46"/>
      <c r="J318" s="46"/>
      <c r="K318" s="46"/>
      <c r="L318" s="46"/>
      <c r="M318" s="46"/>
      <c r="N318" s="46"/>
      <c r="O318" s="46"/>
      <c r="P318" s="46"/>
      <c r="Q318" s="46"/>
      <c r="R318" s="46"/>
      <c r="S318" s="46"/>
      <c r="T318" s="46"/>
    </row>
    <row r="319" ht="15.75" customHeight="1">
      <c r="A319" s="696" t="s">
        <v>1591</v>
      </c>
      <c r="B319" s="697">
        <v>110.85</v>
      </c>
      <c r="C319" s="702">
        <v>8.595090564119E12</v>
      </c>
      <c r="D319" s="698">
        <v>115.0</v>
      </c>
      <c r="E319" s="699" t="s">
        <v>1592</v>
      </c>
      <c r="F319" s="700">
        <f>B319*євро</f>
        <v>4829.013975</v>
      </c>
      <c r="G319" s="46"/>
      <c r="H319" s="46"/>
      <c r="I319" s="46"/>
      <c r="J319" s="46"/>
      <c r="K319" s="46"/>
      <c r="L319" s="46"/>
      <c r="M319" s="46"/>
      <c r="N319" s="46"/>
      <c r="O319" s="46"/>
      <c r="P319" s="46"/>
      <c r="Q319" s="46"/>
      <c r="R319" s="46"/>
      <c r="S319" s="46"/>
      <c r="T319" s="46"/>
    </row>
    <row r="320" ht="15.75" customHeight="1">
      <c r="A320" s="696" t="s">
        <v>1593</v>
      </c>
      <c r="B320" s="697">
        <v>145.79</v>
      </c>
      <c r="C320" s="702">
        <v>8.59509056414E12</v>
      </c>
      <c r="D320" s="698">
        <v>115.0</v>
      </c>
      <c r="E320" s="699" t="s">
        <v>1594</v>
      </c>
      <c r="F320" s="700">
        <f>B320*євро</f>
        <v>6351.122665</v>
      </c>
      <c r="G320" s="46"/>
      <c r="H320" s="46"/>
      <c r="I320" s="46"/>
      <c r="J320" s="46"/>
      <c r="K320" s="46"/>
      <c r="L320" s="46"/>
      <c r="M320" s="46"/>
      <c r="N320" s="46"/>
      <c r="O320" s="46"/>
      <c r="P320" s="46"/>
      <c r="Q320" s="46"/>
      <c r="R320" s="46"/>
      <c r="S320" s="46"/>
      <c r="T320" s="46"/>
    </row>
    <row r="321" ht="15.75" customHeight="1">
      <c r="A321" s="696" t="s">
        <v>1595</v>
      </c>
      <c r="B321" s="697">
        <v>53.33</v>
      </c>
      <c r="C321" s="702">
        <v>8.595090564157E12</v>
      </c>
      <c r="D321" s="698">
        <v>55.0</v>
      </c>
      <c r="E321" s="699" t="s">
        <v>1596</v>
      </c>
      <c r="F321" s="700">
        <f>B321*євро</f>
        <v>2323.241455</v>
      </c>
      <c r="G321" s="46"/>
      <c r="H321" s="46"/>
      <c r="I321" s="46"/>
      <c r="J321" s="46"/>
      <c r="K321" s="46"/>
      <c r="L321" s="46"/>
      <c r="M321" s="46"/>
      <c r="N321" s="46"/>
      <c r="O321" s="46"/>
      <c r="P321" s="46"/>
      <c r="Q321" s="46"/>
      <c r="R321" s="46"/>
      <c r="S321" s="46"/>
      <c r="T321" s="46"/>
    </row>
    <row r="322" ht="15.75" customHeight="1">
      <c r="A322" s="696" t="s">
        <v>1597</v>
      </c>
      <c r="B322" s="697">
        <v>101.03</v>
      </c>
      <c r="C322" s="702">
        <v>8.595090564164E12</v>
      </c>
      <c r="D322" s="698">
        <v>115.0</v>
      </c>
      <c r="E322" s="699" t="s">
        <v>1598</v>
      </c>
      <c r="F322" s="700">
        <f>B322*євро</f>
        <v>4401.220405</v>
      </c>
      <c r="G322" s="46"/>
      <c r="H322" s="46"/>
      <c r="I322" s="46"/>
      <c r="J322" s="46"/>
      <c r="K322" s="46"/>
      <c r="L322" s="46"/>
      <c r="M322" s="46"/>
      <c r="N322" s="46"/>
      <c r="O322" s="46"/>
      <c r="P322" s="46"/>
      <c r="Q322" s="46"/>
      <c r="R322" s="46"/>
      <c r="S322" s="46"/>
      <c r="T322" s="46"/>
    </row>
    <row r="323" ht="15.75" customHeight="1">
      <c r="A323" s="696" t="s">
        <v>1599</v>
      </c>
      <c r="B323" s="697">
        <v>109.09</v>
      </c>
      <c r="C323" s="702">
        <v>8.595090564171E12</v>
      </c>
      <c r="D323" s="698">
        <v>115.0</v>
      </c>
      <c r="E323" s="699" t="s">
        <v>1600</v>
      </c>
      <c r="F323" s="700">
        <f>B323*євро</f>
        <v>4752.342215</v>
      </c>
      <c r="G323" s="46"/>
      <c r="H323" s="46"/>
      <c r="I323" s="46"/>
      <c r="J323" s="46"/>
      <c r="K323" s="46"/>
      <c r="L323" s="46"/>
      <c r="M323" s="46"/>
      <c r="N323" s="46"/>
      <c r="O323" s="46"/>
      <c r="P323" s="46"/>
      <c r="Q323" s="46"/>
      <c r="R323" s="46"/>
      <c r="S323" s="46"/>
      <c r="T323" s="46"/>
    </row>
    <row r="324" ht="15.75" customHeight="1">
      <c r="A324" s="696" t="s">
        <v>1601</v>
      </c>
      <c r="B324" s="697">
        <v>72.98</v>
      </c>
      <c r="C324" s="702">
        <v>8.595090564218E12</v>
      </c>
      <c r="D324" s="698">
        <v>55.0</v>
      </c>
      <c r="E324" s="699" t="s">
        <v>1602</v>
      </c>
      <c r="F324" s="700">
        <f>B324*євро</f>
        <v>3179.26423</v>
      </c>
      <c r="G324" s="46"/>
      <c r="H324" s="46"/>
      <c r="I324" s="46"/>
      <c r="J324" s="46"/>
      <c r="K324" s="46"/>
      <c r="L324" s="46"/>
      <c r="M324" s="46"/>
      <c r="N324" s="46"/>
      <c r="O324" s="46"/>
      <c r="P324" s="46"/>
      <c r="Q324" s="46"/>
      <c r="R324" s="46"/>
      <c r="S324" s="46"/>
      <c r="T324" s="46"/>
    </row>
    <row r="325" ht="15.75" customHeight="1">
      <c r="A325" s="696" t="s">
        <v>1603</v>
      </c>
      <c r="B325" s="697">
        <v>140.25</v>
      </c>
      <c r="C325" s="702">
        <v>8.595090564225E12</v>
      </c>
      <c r="D325" s="698">
        <v>115.0</v>
      </c>
      <c r="E325" s="699" t="s">
        <v>1604</v>
      </c>
      <c r="F325" s="700">
        <f>B325*євро</f>
        <v>6109.780875</v>
      </c>
      <c r="G325" s="46"/>
      <c r="H325" s="46"/>
      <c r="I325" s="46"/>
      <c r="J325" s="46"/>
      <c r="K325" s="46"/>
      <c r="L325" s="46"/>
      <c r="M325" s="46"/>
      <c r="N325" s="46"/>
      <c r="O325" s="46"/>
      <c r="P325" s="46"/>
      <c r="Q325" s="46"/>
      <c r="R325" s="46"/>
      <c r="S325" s="46"/>
      <c r="T325" s="46"/>
    </row>
    <row r="326" ht="15.75" customHeight="1">
      <c r="A326" s="696" t="s">
        <v>1605</v>
      </c>
      <c r="B326" s="697">
        <v>112.62</v>
      </c>
      <c r="C326" s="702">
        <v>8.595090564249E12</v>
      </c>
      <c r="D326" s="698">
        <v>115.0</v>
      </c>
      <c r="E326" s="699" t="s">
        <v>1606</v>
      </c>
      <c r="F326" s="700">
        <f>B326*євро</f>
        <v>4906.12137</v>
      </c>
      <c r="G326" s="46"/>
      <c r="H326" s="46"/>
      <c r="I326" s="46"/>
      <c r="J326" s="46"/>
      <c r="K326" s="46"/>
      <c r="L326" s="46"/>
      <c r="M326" s="46"/>
      <c r="N326" s="46"/>
      <c r="O326" s="46"/>
      <c r="P326" s="46"/>
      <c r="Q326" s="46"/>
      <c r="R326" s="46"/>
      <c r="S326" s="46"/>
      <c r="T326" s="46"/>
    </row>
    <row r="327" ht="15.75" customHeight="1">
      <c r="A327" s="696" t="s">
        <v>1607</v>
      </c>
      <c r="B327" s="697">
        <v>79.79</v>
      </c>
      <c r="C327" s="702">
        <v>8.595090564263E12</v>
      </c>
      <c r="D327" s="698">
        <v>55.0</v>
      </c>
      <c r="E327" s="699" t="s">
        <v>1608</v>
      </c>
      <c r="F327" s="700">
        <f>B327*євро</f>
        <v>3475.931665</v>
      </c>
      <c r="G327" s="46"/>
      <c r="H327" s="46"/>
      <c r="I327" s="46"/>
      <c r="J327" s="46"/>
      <c r="K327" s="46"/>
      <c r="L327" s="46"/>
      <c r="M327" s="46"/>
      <c r="N327" s="46"/>
      <c r="O327" s="46"/>
      <c r="P327" s="46"/>
      <c r="Q327" s="46"/>
      <c r="R327" s="46"/>
      <c r="S327" s="46"/>
      <c r="T327" s="46"/>
    </row>
    <row r="328" ht="15.75" customHeight="1">
      <c r="A328" s="696" t="s">
        <v>1609</v>
      </c>
      <c r="B328" s="697">
        <v>148.06</v>
      </c>
      <c r="C328" s="702">
        <v>8.59509056427E12</v>
      </c>
      <c r="D328" s="698">
        <v>115.0</v>
      </c>
      <c r="E328" s="699" t="s">
        <v>1610</v>
      </c>
      <c r="F328" s="700">
        <f>B328*євро</f>
        <v>6450.01181</v>
      </c>
      <c r="G328" s="46"/>
      <c r="H328" s="46"/>
      <c r="I328" s="46"/>
      <c r="J328" s="46"/>
      <c r="K328" s="46"/>
      <c r="L328" s="46"/>
      <c r="M328" s="46"/>
      <c r="N328" s="46"/>
      <c r="O328" s="46"/>
      <c r="P328" s="46"/>
      <c r="Q328" s="46"/>
      <c r="R328" s="46"/>
      <c r="S328" s="46"/>
      <c r="T328" s="46"/>
    </row>
    <row r="329" ht="15.75" customHeight="1">
      <c r="A329" s="696" t="s">
        <v>1611</v>
      </c>
      <c r="B329" s="697">
        <v>54.34</v>
      </c>
      <c r="C329" s="702">
        <v>8.595090564287E12</v>
      </c>
      <c r="D329" s="698">
        <v>55.0</v>
      </c>
      <c r="E329" s="699" t="s">
        <v>1612</v>
      </c>
      <c r="F329" s="700">
        <f>B329*євро</f>
        <v>2367.24059</v>
      </c>
      <c r="G329" s="46"/>
      <c r="H329" s="46"/>
      <c r="I329" s="46"/>
      <c r="J329" s="46"/>
      <c r="K329" s="46"/>
      <c r="L329" s="46"/>
      <c r="M329" s="46"/>
      <c r="N329" s="46"/>
      <c r="O329" s="46"/>
      <c r="P329" s="46"/>
      <c r="Q329" s="46"/>
      <c r="R329" s="46"/>
      <c r="S329" s="46"/>
      <c r="T329" s="46"/>
    </row>
    <row r="330" ht="15.75" customHeight="1">
      <c r="A330" s="696" t="s">
        <v>1613</v>
      </c>
      <c r="B330" s="697">
        <v>102.29</v>
      </c>
      <c r="C330" s="702">
        <v>8.595090564294E12</v>
      </c>
      <c r="D330" s="698">
        <v>115.0</v>
      </c>
      <c r="E330" s="699" t="s">
        <v>1614</v>
      </c>
      <c r="F330" s="700">
        <f>B330*євро</f>
        <v>4456.110415</v>
      </c>
      <c r="G330" s="46"/>
      <c r="H330" s="46"/>
      <c r="I330" s="46"/>
      <c r="J330" s="46"/>
      <c r="K330" s="46"/>
      <c r="L330" s="46"/>
      <c r="M330" s="46"/>
      <c r="N330" s="46"/>
      <c r="O330" s="46"/>
      <c r="P330" s="46"/>
      <c r="Q330" s="46"/>
      <c r="R330" s="46"/>
      <c r="S330" s="46"/>
      <c r="T330" s="46"/>
    </row>
    <row r="331" ht="15.75" customHeight="1">
      <c r="A331" s="696" t="s">
        <v>1615</v>
      </c>
      <c r="B331" s="697">
        <v>110.35</v>
      </c>
      <c r="C331" s="702">
        <v>8.5950905643E12</v>
      </c>
      <c r="D331" s="698">
        <v>115.0</v>
      </c>
      <c r="E331" s="699" t="s">
        <v>1616</v>
      </c>
      <c r="F331" s="700">
        <f>B331*євро</f>
        <v>4807.232225</v>
      </c>
      <c r="G331" s="46"/>
      <c r="H331" s="46"/>
      <c r="I331" s="46"/>
      <c r="J331" s="46"/>
      <c r="K331" s="46"/>
      <c r="L331" s="46"/>
      <c r="M331" s="46"/>
      <c r="N331" s="46"/>
      <c r="O331" s="46"/>
      <c r="P331" s="46"/>
      <c r="Q331" s="46"/>
      <c r="R331" s="46"/>
      <c r="S331" s="46"/>
      <c r="T331" s="46"/>
    </row>
    <row r="332" ht="15.75" customHeight="1">
      <c r="A332" s="696" t="s">
        <v>1617</v>
      </c>
      <c r="B332" s="697">
        <v>75.25</v>
      </c>
      <c r="C332" s="702">
        <v>8.595090564348E12</v>
      </c>
      <c r="D332" s="698">
        <v>55.0</v>
      </c>
      <c r="E332" s="699" t="s">
        <v>1618</v>
      </c>
      <c r="F332" s="700">
        <f>B332*євро</f>
        <v>3278.153375</v>
      </c>
      <c r="G332" s="46"/>
      <c r="H332" s="46"/>
      <c r="I332" s="46"/>
      <c r="J332" s="46"/>
      <c r="K332" s="46"/>
      <c r="L332" s="46"/>
      <c r="M332" s="46"/>
      <c r="N332" s="46"/>
      <c r="O332" s="46"/>
      <c r="P332" s="46"/>
      <c r="Q332" s="46"/>
      <c r="R332" s="46"/>
      <c r="S332" s="46"/>
      <c r="T332" s="46"/>
    </row>
    <row r="333" ht="15.75" customHeight="1">
      <c r="A333" s="696" t="s">
        <v>1619</v>
      </c>
      <c r="B333" s="697">
        <v>143.53</v>
      </c>
      <c r="C333" s="702">
        <v>8.595090564355E12</v>
      </c>
      <c r="D333" s="698">
        <v>115.0</v>
      </c>
      <c r="E333" s="699" t="s">
        <v>1620</v>
      </c>
      <c r="F333" s="700">
        <f>B333*євро</f>
        <v>6252.669155</v>
      </c>
      <c r="G333" s="46"/>
      <c r="H333" s="46"/>
      <c r="I333" s="46"/>
      <c r="J333" s="46"/>
      <c r="K333" s="46"/>
      <c r="L333" s="46"/>
      <c r="M333" s="46"/>
      <c r="N333" s="46"/>
      <c r="O333" s="46"/>
      <c r="P333" s="46"/>
      <c r="Q333" s="46"/>
      <c r="R333" s="46"/>
      <c r="S333" s="46"/>
      <c r="T333" s="46"/>
    </row>
    <row r="334" ht="15.75" customHeight="1">
      <c r="A334" s="696" t="s">
        <v>1621</v>
      </c>
      <c r="B334" s="697">
        <v>75.43</v>
      </c>
      <c r="C334" s="702">
        <v>8.595090564379E12</v>
      </c>
      <c r="D334" s="698">
        <v>55.0</v>
      </c>
      <c r="E334" s="699" t="s">
        <v>1622</v>
      </c>
      <c r="F334" s="700">
        <f>B334*євро</f>
        <v>3285.994805</v>
      </c>
      <c r="G334" s="46"/>
      <c r="H334" s="46"/>
      <c r="I334" s="46"/>
      <c r="J334" s="46"/>
      <c r="K334" s="46"/>
      <c r="L334" s="46"/>
      <c r="M334" s="46"/>
      <c r="N334" s="46"/>
      <c r="O334" s="46"/>
      <c r="P334" s="46"/>
      <c r="Q334" s="46"/>
      <c r="R334" s="46"/>
      <c r="S334" s="46"/>
      <c r="T334" s="46"/>
    </row>
    <row r="335" ht="15.75" customHeight="1">
      <c r="A335" s="696" t="s">
        <v>1623</v>
      </c>
      <c r="B335" s="697">
        <v>123.12</v>
      </c>
      <c r="C335" s="702">
        <v>8.595090564386E12</v>
      </c>
      <c r="D335" s="698">
        <v>115.0</v>
      </c>
      <c r="E335" s="699" t="s">
        <v>1624</v>
      </c>
      <c r="F335" s="700">
        <f>B335*євро</f>
        <v>5363.53812</v>
      </c>
      <c r="G335" s="46"/>
      <c r="H335" s="46"/>
      <c r="I335" s="46"/>
      <c r="J335" s="46"/>
      <c r="K335" s="46"/>
      <c r="L335" s="46"/>
      <c r="M335" s="46"/>
      <c r="N335" s="46"/>
      <c r="O335" s="46"/>
      <c r="P335" s="46"/>
      <c r="Q335" s="46"/>
      <c r="R335" s="46"/>
      <c r="S335" s="46"/>
      <c r="T335" s="46"/>
    </row>
    <row r="336" ht="15.75" customHeight="1">
      <c r="A336" s="696" t="s">
        <v>1625</v>
      </c>
      <c r="B336" s="697">
        <v>131.18</v>
      </c>
      <c r="C336" s="702">
        <v>8.595090564393E12</v>
      </c>
      <c r="D336" s="698">
        <v>115.0</v>
      </c>
      <c r="E336" s="699" t="s">
        <v>1626</v>
      </c>
      <c r="F336" s="700">
        <f>B336*євро</f>
        <v>5714.65993</v>
      </c>
      <c r="G336" s="46"/>
      <c r="H336" s="46"/>
      <c r="I336" s="46"/>
      <c r="J336" s="46"/>
      <c r="K336" s="46"/>
      <c r="L336" s="46"/>
      <c r="M336" s="46"/>
      <c r="N336" s="46"/>
      <c r="O336" s="46"/>
      <c r="P336" s="46"/>
      <c r="Q336" s="46"/>
      <c r="R336" s="46"/>
      <c r="S336" s="46"/>
      <c r="T336" s="46"/>
    </row>
    <row r="337" ht="15.75" customHeight="1">
      <c r="A337" s="696" t="s">
        <v>1627</v>
      </c>
      <c r="B337" s="697">
        <v>104.65</v>
      </c>
      <c r="C337" s="702">
        <v>8.595090564423E12</v>
      </c>
      <c r="D337" s="698">
        <v>55.0</v>
      </c>
      <c r="E337" s="699" t="s">
        <v>1628</v>
      </c>
      <c r="F337" s="700">
        <f>B337*євро</f>
        <v>4558.920275</v>
      </c>
      <c r="G337" s="46"/>
      <c r="H337" s="46"/>
      <c r="I337" s="46"/>
      <c r="J337" s="46"/>
      <c r="K337" s="46"/>
      <c r="L337" s="46"/>
      <c r="M337" s="46"/>
      <c r="N337" s="46"/>
      <c r="O337" s="46"/>
      <c r="P337" s="46"/>
      <c r="Q337" s="46"/>
      <c r="R337" s="46"/>
      <c r="S337" s="46"/>
      <c r="T337" s="46"/>
    </row>
    <row r="338" ht="15.75" customHeight="1">
      <c r="A338" s="696" t="s">
        <v>1629</v>
      </c>
      <c r="B338" s="697">
        <v>162.67</v>
      </c>
      <c r="C338" s="702">
        <v>8.59509056443E12</v>
      </c>
      <c r="D338" s="698">
        <v>115.0</v>
      </c>
      <c r="E338" s="699" t="s">
        <v>1630</v>
      </c>
      <c r="F338" s="700">
        <f>B338*євро</f>
        <v>7086.474545</v>
      </c>
      <c r="G338" s="46"/>
      <c r="H338" s="46"/>
      <c r="I338" s="46"/>
      <c r="J338" s="46"/>
      <c r="K338" s="46"/>
      <c r="L338" s="46"/>
      <c r="M338" s="46"/>
      <c r="N338" s="46"/>
      <c r="O338" s="46"/>
      <c r="P338" s="46"/>
      <c r="Q338" s="46"/>
      <c r="R338" s="46"/>
      <c r="S338" s="46"/>
      <c r="T338" s="46"/>
    </row>
    <row r="339" ht="15.75" customHeight="1">
      <c r="A339" s="696" t="s">
        <v>1631</v>
      </c>
      <c r="B339" s="697">
        <v>140.33</v>
      </c>
      <c r="C339" s="702">
        <v>8.595090564614E12</v>
      </c>
      <c r="D339" s="698">
        <v>115.0</v>
      </c>
      <c r="E339" s="699" t="s">
        <v>1632</v>
      </c>
      <c r="F339" s="700">
        <f>B339*євро</f>
        <v>6113.265955</v>
      </c>
      <c r="G339" s="46"/>
      <c r="H339" s="46"/>
      <c r="I339" s="46"/>
      <c r="J339" s="46"/>
      <c r="K339" s="46"/>
      <c r="L339" s="46"/>
      <c r="M339" s="46"/>
      <c r="N339" s="46"/>
      <c r="O339" s="46"/>
      <c r="P339" s="46"/>
      <c r="Q339" s="46"/>
      <c r="R339" s="46"/>
      <c r="S339" s="46"/>
      <c r="T339" s="46"/>
    </row>
    <row r="340" ht="15.75" customHeight="1">
      <c r="A340" s="696" t="s">
        <v>1633</v>
      </c>
      <c r="B340" s="697">
        <v>114.38</v>
      </c>
      <c r="C340" s="702">
        <v>8.595090564638E12</v>
      </c>
      <c r="D340" s="698">
        <v>55.0</v>
      </c>
      <c r="E340" s="699" t="s">
        <v>1634</v>
      </c>
      <c r="F340" s="700">
        <f>B340*євро</f>
        <v>4982.79313</v>
      </c>
      <c r="G340" s="46"/>
      <c r="H340" s="46"/>
      <c r="I340" s="46"/>
      <c r="J340" s="46"/>
      <c r="K340" s="46"/>
      <c r="L340" s="46"/>
      <c r="M340" s="46"/>
      <c r="N340" s="46"/>
      <c r="O340" s="46"/>
      <c r="P340" s="46"/>
      <c r="Q340" s="46"/>
      <c r="R340" s="46"/>
      <c r="S340" s="46"/>
      <c r="T340" s="46"/>
    </row>
    <row r="341" ht="15.75" customHeight="1">
      <c r="A341" s="696" t="s">
        <v>1635</v>
      </c>
      <c r="B341" s="697">
        <v>187.95</v>
      </c>
      <c r="C341" s="702">
        <v>8.595090564645E12</v>
      </c>
      <c r="D341" s="698">
        <v>115.0</v>
      </c>
      <c r="E341" s="699" t="s">
        <v>1636</v>
      </c>
      <c r="F341" s="700">
        <f>B341*євро</f>
        <v>8187.759825</v>
      </c>
      <c r="G341" s="46"/>
      <c r="H341" s="46"/>
      <c r="I341" s="46"/>
      <c r="J341" s="46"/>
      <c r="K341" s="46"/>
      <c r="L341" s="46"/>
      <c r="M341" s="46"/>
      <c r="N341" s="46"/>
      <c r="O341" s="46"/>
      <c r="P341" s="46"/>
      <c r="Q341" s="46"/>
      <c r="R341" s="46"/>
      <c r="S341" s="46"/>
      <c r="T341" s="46"/>
    </row>
    <row r="342" ht="15.75" customHeight="1">
      <c r="A342" s="696" t="s">
        <v>1637</v>
      </c>
      <c r="B342" s="697">
        <v>89.53</v>
      </c>
      <c r="C342" s="702">
        <v>8.595090564669E12</v>
      </c>
      <c r="D342" s="698">
        <v>55.0</v>
      </c>
      <c r="E342" s="699" t="s">
        <v>1638</v>
      </c>
      <c r="F342" s="700">
        <f>B342*євро</f>
        <v>3900.240155</v>
      </c>
      <c r="G342" s="46"/>
      <c r="H342" s="46"/>
      <c r="I342" s="46"/>
      <c r="J342" s="46"/>
      <c r="K342" s="46"/>
      <c r="L342" s="46"/>
      <c r="M342" s="46"/>
      <c r="N342" s="46"/>
      <c r="O342" s="46"/>
      <c r="P342" s="46"/>
      <c r="Q342" s="46"/>
      <c r="R342" s="46"/>
      <c r="S342" s="46"/>
      <c r="T342" s="46"/>
    </row>
    <row r="343" ht="15.75" customHeight="1">
      <c r="A343" s="696" t="s">
        <v>1639</v>
      </c>
      <c r="B343" s="697">
        <v>147.56</v>
      </c>
      <c r="C343" s="702">
        <v>8.595090564676E12</v>
      </c>
      <c r="D343" s="698">
        <v>115.0</v>
      </c>
      <c r="E343" s="699" t="s">
        <v>1640</v>
      </c>
      <c r="F343" s="700">
        <f>B343*євро</f>
        <v>6428.23006</v>
      </c>
      <c r="G343" s="46"/>
      <c r="H343" s="46"/>
      <c r="I343" s="46"/>
      <c r="J343" s="46"/>
      <c r="K343" s="46"/>
      <c r="L343" s="46"/>
      <c r="M343" s="46"/>
      <c r="N343" s="46"/>
      <c r="O343" s="46"/>
      <c r="P343" s="46"/>
      <c r="Q343" s="46"/>
      <c r="R343" s="46"/>
      <c r="S343" s="46"/>
      <c r="T343" s="46"/>
    </row>
    <row r="344" ht="15.75" customHeight="1">
      <c r="A344" s="696" t="s">
        <v>1641</v>
      </c>
      <c r="B344" s="697">
        <v>105.31</v>
      </c>
      <c r="C344" s="702">
        <v>8.59509056469E12</v>
      </c>
      <c r="D344" s="698">
        <v>115.0</v>
      </c>
      <c r="E344" s="699" t="s">
        <v>1642</v>
      </c>
      <c r="F344" s="700">
        <f>B344*євро</f>
        <v>4587.672185</v>
      </c>
      <c r="G344" s="46"/>
      <c r="H344" s="46"/>
      <c r="I344" s="46"/>
      <c r="J344" s="46"/>
      <c r="K344" s="46"/>
      <c r="L344" s="46"/>
      <c r="M344" s="46"/>
      <c r="N344" s="46"/>
      <c r="O344" s="46"/>
      <c r="P344" s="46"/>
      <c r="Q344" s="46"/>
      <c r="R344" s="46"/>
      <c r="S344" s="46"/>
      <c r="T344" s="46"/>
    </row>
    <row r="345" ht="15.75" customHeight="1">
      <c r="A345" s="696" t="s">
        <v>1643</v>
      </c>
      <c r="B345" s="697">
        <v>79.71</v>
      </c>
      <c r="C345" s="702">
        <v>8.595090564713E12</v>
      </c>
      <c r="D345" s="698">
        <v>55.0</v>
      </c>
      <c r="E345" s="699" t="s">
        <v>1644</v>
      </c>
      <c r="F345" s="700">
        <f>B345*євро</f>
        <v>3472.446585</v>
      </c>
      <c r="G345" s="46"/>
      <c r="H345" s="46"/>
      <c r="I345" s="46"/>
      <c r="J345" s="46"/>
      <c r="K345" s="46"/>
      <c r="L345" s="46"/>
      <c r="M345" s="46"/>
      <c r="N345" s="46"/>
      <c r="O345" s="46"/>
      <c r="P345" s="46"/>
      <c r="Q345" s="46"/>
      <c r="R345" s="46"/>
      <c r="S345" s="46"/>
      <c r="T345" s="46"/>
    </row>
    <row r="346" ht="15.75" customHeight="1">
      <c r="A346" s="696" t="s">
        <v>1645</v>
      </c>
      <c r="B346" s="697">
        <v>137.98</v>
      </c>
      <c r="C346" s="702">
        <v>8.59509056472E12</v>
      </c>
      <c r="D346" s="698">
        <v>115.0</v>
      </c>
      <c r="E346" s="699" t="s">
        <v>1646</v>
      </c>
      <c r="F346" s="700">
        <f>B346*євро</f>
        <v>6010.89173</v>
      </c>
      <c r="G346" s="46"/>
      <c r="H346" s="46"/>
      <c r="I346" s="46"/>
      <c r="J346" s="46"/>
      <c r="K346" s="46"/>
      <c r="L346" s="46"/>
      <c r="M346" s="46"/>
      <c r="N346" s="46"/>
      <c r="O346" s="46"/>
      <c r="P346" s="46"/>
      <c r="Q346" s="46"/>
      <c r="R346" s="46"/>
      <c r="S346" s="46"/>
      <c r="T346" s="46"/>
    </row>
    <row r="347" ht="15.75" customHeight="1">
      <c r="A347" s="696" t="s">
        <v>1647</v>
      </c>
      <c r="B347" s="697">
        <v>85.5</v>
      </c>
      <c r="C347" s="702">
        <v>8.595090564744E12</v>
      </c>
      <c r="D347" s="698">
        <v>55.0</v>
      </c>
      <c r="E347" s="699" t="s">
        <v>1648</v>
      </c>
      <c r="F347" s="700">
        <f>B347*євро</f>
        <v>3724.67925</v>
      </c>
      <c r="G347" s="46"/>
      <c r="H347" s="46"/>
      <c r="I347" s="46"/>
      <c r="J347" s="46"/>
      <c r="K347" s="46"/>
      <c r="L347" s="46"/>
      <c r="M347" s="46"/>
      <c r="N347" s="46"/>
      <c r="O347" s="46"/>
      <c r="P347" s="46"/>
      <c r="Q347" s="46"/>
      <c r="R347" s="46"/>
      <c r="S347" s="46"/>
      <c r="T347" s="46"/>
    </row>
    <row r="348" ht="15.75" customHeight="1">
      <c r="A348" s="696" t="s">
        <v>1649</v>
      </c>
      <c r="B348" s="697">
        <v>143.53</v>
      </c>
      <c r="C348" s="702">
        <v>8.595090564751E12</v>
      </c>
      <c r="D348" s="698">
        <v>115.0</v>
      </c>
      <c r="E348" s="699" t="s">
        <v>1650</v>
      </c>
      <c r="F348" s="700">
        <f>B348*євро</f>
        <v>6252.669155</v>
      </c>
      <c r="G348" s="46"/>
      <c r="H348" s="46"/>
      <c r="I348" s="46"/>
      <c r="J348" s="46"/>
      <c r="K348" s="46"/>
      <c r="L348" s="46"/>
      <c r="M348" s="46"/>
      <c r="N348" s="46"/>
      <c r="O348" s="46"/>
      <c r="P348" s="46"/>
      <c r="Q348" s="46"/>
      <c r="R348" s="46"/>
      <c r="S348" s="46"/>
      <c r="T348" s="46"/>
    </row>
    <row r="349" ht="15.75" customHeight="1">
      <c r="A349" s="696" t="s">
        <v>1651</v>
      </c>
      <c r="B349" s="697">
        <v>106.07</v>
      </c>
      <c r="C349" s="702">
        <v>8.595090564775E12</v>
      </c>
      <c r="D349" s="698">
        <v>115.0</v>
      </c>
      <c r="E349" s="699" t="s">
        <v>1359</v>
      </c>
      <c r="F349" s="700">
        <f>B349*євро</f>
        <v>4620.780445</v>
      </c>
      <c r="G349" s="46"/>
      <c r="H349" s="46"/>
      <c r="I349" s="46"/>
      <c r="J349" s="46"/>
      <c r="K349" s="46"/>
      <c r="L349" s="46"/>
      <c r="M349" s="46"/>
      <c r="N349" s="46"/>
      <c r="O349" s="46"/>
      <c r="P349" s="46"/>
      <c r="Q349" s="46"/>
      <c r="R349" s="46"/>
      <c r="S349" s="46"/>
      <c r="T349" s="46"/>
    </row>
    <row r="350" ht="15.75" customHeight="1">
      <c r="A350" s="696" t="s">
        <v>1652</v>
      </c>
      <c r="B350" s="697">
        <v>81.22</v>
      </c>
      <c r="C350" s="702">
        <v>8.595090564799E12</v>
      </c>
      <c r="D350" s="698">
        <v>55.0</v>
      </c>
      <c r="E350" s="699" t="s">
        <v>1653</v>
      </c>
      <c r="F350" s="700">
        <f>B350*євро</f>
        <v>3538.22747</v>
      </c>
      <c r="G350" s="46"/>
      <c r="H350" s="46"/>
      <c r="I350" s="46"/>
      <c r="J350" s="46"/>
      <c r="K350" s="46"/>
      <c r="L350" s="46"/>
      <c r="M350" s="46"/>
      <c r="N350" s="46"/>
      <c r="O350" s="46"/>
      <c r="P350" s="46"/>
      <c r="Q350" s="46"/>
      <c r="R350" s="46"/>
      <c r="S350" s="46"/>
      <c r="T350" s="46"/>
    </row>
    <row r="351" ht="15.75" customHeight="1">
      <c r="A351" s="696" t="s">
        <v>1654</v>
      </c>
      <c r="B351" s="697">
        <v>139.5</v>
      </c>
      <c r="C351" s="702">
        <v>8.595090564805E12</v>
      </c>
      <c r="D351" s="698">
        <v>115.0</v>
      </c>
      <c r="E351" s="699" t="s">
        <v>1655</v>
      </c>
      <c r="F351" s="700">
        <f>B351*євро</f>
        <v>6077.10825</v>
      </c>
      <c r="G351" s="46"/>
      <c r="H351" s="46"/>
      <c r="I351" s="46"/>
      <c r="J351" s="46"/>
      <c r="K351" s="46"/>
      <c r="L351" s="46"/>
      <c r="M351" s="46"/>
      <c r="N351" s="46"/>
      <c r="O351" s="46"/>
      <c r="P351" s="46"/>
      <c r="Q351" s="46"/>
      <c r="R351" s="46"/>
      <c r="S351" s="46"/>
      <c r="T351" s="46"/>
    </row>
    <row r="352" ht="15.75" customHeight="1">
      <c r="A352" s="696" t="s">
        <v>1656</v>
      </c>
      <c r="B352" s="697">
        <v>87.52</v>
      </c>
      <c r="C352" s="702">
        <v>8.595090564829E12</v>
      </c>
      <c r="D352" s="698">
        <v>55.0</v>
      </c>
      <c r="E352" s="699" t="s">
        <v>1657</v>
      </c>
      <c r="F352" s="700">
        <f>B352*євро</f>
        <v>3812.67752</v>
      </c>
      <c r="G352" s="46"/>
      <c r="H352" s="46"/>
      <c r="I352" s="46"/>
      <c r="J352" s="46"/>
      <c r="K352" s="46"/>
      <c r="L352" s="46"/>
      <c r="M352" s="46"/>
      <c r="N352" s="46"/>
      <c r="O352" s="46"/>
      <c r="P352" s="46"/>
      <c r="Q352" s="46"/>
      <c r="R352" s="46"/>
      <c r="S352" s="46"/>
      <c r="T352" s="46"/>
    </row>
    <row r="353" ht="15.75" customHeight="1">
      <c r="A353" s="696" t="s">
        <v>1658</v>
      </c>
      <c r="B353" s="697">
        <v>145.79</v>
      </c>
      <c r="C353" s="702">
        <v>8.595090564836E12</v>
      </c>
      <c r="D353" s="698">
        <v>115.0</v>
      </c>
      <c r="E353" s="699" t="s">
        <v>1659</v>
      </c>
      <c r="F353" s="700">
        <f>B353*євро</f>
        <v>6351.122665</v>
      </c>
      <c r="G353" s="46"/>
      <c r="H353" s="46"/>
      <c r="I353" s="46"/>
      <c r="J353" s="46"/>
      <c r="K353" s="46"/>
      <c r="L353" s="46"/>
      <c r="M353" s="46"/>
      <c r="N353" s="46"/>
      <c r="O353" s="46"/>
      <c r="P353" s="46"/>
      <c r="Q353" s="46"/>
      <c r="R353" s="46"/>
      <c r="S353" s="46"/>
      <c r="T353" s="46"/>
    </row>
    <row r="354" ht="15.75" customHeight="1">
      <c r="A354" s="696" t="s">
        <v>1660</v>
      </c>
      <c r="B354" s="697">
        <v>104.81</v>
      </c>
      <c r="C354" s="702">
        <v>8.59509056485E12</v>
      </c>
      <c r="D354" s="698">
        <v>115.0</v>
      </c>
      <c r="E354" s="699" t="s">
        <v>1661</v>
      </c>
      <c r="F354" s="700">
        <f>B354*євро</f>
        <v>4565.890435</v>
      </c>
      <c r="G354" s="46"/>
      <c r="H354" s="46"/>
      <c r="I354" s="46"/>
      <c r="J354" s="46"/>
      <c r="K354" s="46"/>
      <c r="L354" s="46"/>
      <c r="M354" s="46"/>
      <c r="N354" s="46"/>
      <c r="O354" s="46"/>
      <c r="P354" s="46"/>
      <c r="Q354" s="46"/>
      <c r="R354" s="46"/>
      <c r="S354" s="46"/>
      <c r="T354" s="46"/>
    </row>
    <row r="355" ht="15.75" customHeight="1">
      <c r="A355" s="696" t="s">
        <v>1662</v>
      </c>
      <c r="B355" s="697">
        <v>78.95</v>
      </c>
      <c r="C355" s="702">
        <v>8.595090564874E12</v>
      </c>
      <c r="D355" s="698">
        <v>55.0</v>
      </c>
      <c r="E355" s="699" t="s">
        <v>1663</v>
      </c>
      <c r="F355" s="700">
        <f>B355*євро</f>
        <v>3439.338325</v>
      </c>
      <c r="G355" s="46"/>
      <c r="H355" s="46"/>
      <c r="I355" s="46"/>
      <c r="J355" s="46"/>
      <c r="K355" s="46"/>
      <c r="L355" s="46"/>
      <c r="M355" s="46"/>
      <c r="N355" s="46"/>
      <c r="O355" s="46"/>
      <c r="P355" s="46"/>
      <c r="Q355" s="46"/>
      <c r="R355" s="46"/>
      <c r="S355" s="46"/>
      <c r="T355" s="46"/>
    </row>
    <row r="356" ht="15.75" customHeight="1">
      <c r="A356" s="696" t="s">
        <v>1664</v>
      </c>
      <c r="B356" s="697">
        <v>135.97</v>
      </c>
      <c r="C356" s="702">
        <v>8.595090564881E12</v>
      </c>
      <c r="D356" s="698">
        <v>115.0</v>
      </c>
      <c r="E356" s="699" t="s">
        <v>1665</v>
      </c>
      <c r="F356" s="700">
        <f>B356*євро</f>
        <v>5923.329095</v>
      </c>
      <c r="G356" s="46"/>
      <c r="H356" s="46"/>
      <c r="I356" s="46"/>
      <c r="J356" s="46"/>
      <c r="K356" s="46"/>
      <c r="L356" s="46"/>
      <c r="M356" s="46"/>
      <c r="N356" s="46"/>
      <c r="O356" s="46"/>
      <c r="P356" s="46"/>
      <c r="Q356" s="46"/>
      <c r="R356" s="46"/>
      <c r="S356" s="46"/>
      <c r="T356" s="46"/>
    </row>
    <row r="357" ht="15.75" customHeight="1">
      <c r="A357" s="696" t="s">
        <v>1666</v>
      </c>
      <c r="B357" s="697">
        <v>83.49</v>
      </c>
      <c r="C357" s="702">
        <v>8.595090564904E12</v>
      </c>
      <c r="D357" s="698">
        <v>55.0</v>
      </c>
      <c r="E357" s="699" t="s">
        <v>1667</v>
      </c>
      <c r="F357" s="700">
        <f>B357*євро</f>
        <v>3637.116615</v>
      </c>
      <c r="G357" s="46"/>
      <c r="H357" s="46"/>
      <c r="I357" s="46"/>
      <c r="J357" s="46"/>
      <c r="K357" s="46"/>
      <c r="L357" s="46"/>
      <c r="M357" s="46"/>
      <c r="N357" s="46"/>
      <c r="O357" s="46"/>
      <c r="P357" s="46"/>
      <c r="Q357" s="46"/>
      <c r="R357" s="46"/>
      <c r="S357" s="46"/>
      <c r="T357" s="46"/>
    </row>
    <row r="358" ht="15.75" customHeight="1">
      <c r="A358" s="696" t="s">
        <v>1668</v>
      </c>
      <c r="B358" s="697">
        <v>141.76</v>
      </c>
      <c r="C358" s="702">
        <v>8.595090564911E12</v>
      </c>
      <c r="D358" s="698">
        <v>115.0</v>
      </c>
      <c r="E358" s="699" t="s">
        <v>1669</v>
      </c>
      <c r="F358" s="700">
        <f>B358*євро</f>
        <v>6175.56176</v>
      </c>
      <c r="G358" s="46"/>
      <c r="H358" s="46"/>
      <c r="I358" s="46"/>
      <c r="J358" s="46"/>
      <c r="K358" s="46"/>
      <c r="L358" s="46"/>
      <c r="M358" s="46"/>
      <c r="N358" s="46"/>
      <c r="O358" s="46"/>
      <c r="P358" s="46"/>
      <c r="Q358" s="46"/>
      <c r="R358" s="46"/>
      <c r="S358" s="46"/>
      <c r="T358" s="46"/>
    </row>
    <row r="359" ht="15.75" customHeight="1">
      <c r="A359" s="696" t="s">
        <v>1670</v>
      </c>
      <c r="B359" s="697">
        <v>105.31</v>
      </c>
      <c r="C359" s="702">
        <v>8.595090564935E12</v>
      </c>
      <c r="D359" s="698">
        <v>115.0</v>
      </c>
      <c r="E359" s="699" t="s">
        <v>1671</v>
      </c>
      <c r="F359" s="700">
        <f>B359*євро</f>
        <v>4587.672185</v>
      </c>
      <c r="G359" s="46"/>
      <c r="H359" s="46"/>
      <c r="I359" s="46"/>
      <c r="J359" s="46"/>
      <c r="K359" s="46"/>
      <c r="L359" s="46"/>
      <c r="M359" s="46"/>
      <c r="N359" s="46"/>
      <c r="O359" s="46"/>
      <c r="P359" s="46"/>
      <c r="Q359" s="46"/>
      <c r="R359" s="46"/>
      <c r="S359" s="46"/>
      <c r="T359" s="46"/>
    </row>
    <row r="360" ht="15.75" customHeight="1">
      <c r="A360" s="696" t="s">
        <v>1672</v>
      </c>
      <c r="B360" s="697">
        <v>79.96</v>
      </c>
      <c r="C360" s="702">
        <v>8.595090564959E12</v>
      </c>
      <c r="D360" s="698">
        <v>55.0</v>
      </c>
      <c r="E360" s="699" t="s">
        <v>1673</v>
      </c>
      <c r="F360" s="700">
        <f>B360*євро</f>
        <v>3483.33746</v>
      </c>
      <c r="G360" s="46"/>
      <c r="H360" s="46"/>
      <c r="I360" s="46"/>
      <c r="J360" s="46"/>
      <c r="K360" s="46"/>
      <c r="L360" s="46"/>
      <c r="M360" s="46"/>
      <c r="N360" s="46"/>
      <c r="O360" s="46"/>
      <c r="P360" s="46"/>
      <c r="Q360" s="46"/>
      <c r="R360" s="46"/>
      <c r="S360" s="46"/>
      <c r="T360" s="46"/>
    </row>
    <row r="361" ht="15.75" customHeight="1">
      <c r="A361" s="696" t="s">
        <v>1674</v>
      </c>
      <c r="B361" s="697">
        <v>138.24</v>
      </c>
      <c r="C361" s="702">
        <v>8.595090564966E12</v>
      </c>
      <c r="D361" s="698">
        <v>115.0</v>
      </c>
      <c r="E361" s="699" t="s">
        <v>1675</v>
      </c>
      <c r="F361" s="700">
        <f>B361*євро</f>
        <v>6022.21824</v>
      </c>
      <c r="G361" s="46"/>
      <c r="H361" s="46"/>
      <c r="I361" s="46"/>
      <c r="J361" s="46"/>
      <c r="K361" s="46"/>
      <c r="L361" s="46"/>
      <c r="M361" s="46"/>
      <c r="N361" s="46"/>
      <c r="O361" s="46"/>
      <c r="P361" s="46"/>
      <c r="Q361" s="46"/>
      <c r="R361" s="46"/>
      <c r="S361" s="46"/>
      <c r="T361" s="46"/>
    </row>
    <row r="362" ht="15.75" customHeight="1">
      <c r="A362" s="696" t="s">
        <v>1676</v>
      </c>
      <c r="B362" s="697">
        <v>63.33</v>
      </c>
      <c r="C362" s="702">
        <v>8.59509056498E12</v>
      </c>
      <c r="D362" s="698">
        <v>55.0</v>
      </c>
      <c r="E362" s="699" t="s">
        <v>1677</v>
      </c>
      <c r="F362" s="700">
        <f>B362*євро</f>
        <v>2758.876455</v>
      </c>
      <c r="G362" s="46"/>
      <c r="H362" s="46"/>
      <c r="I362" s="46"/>
      <c r="J362" s="46"/>
      <c r="K362" s="46"/>
      <c r="L362" s="46"/>
      <c r="M362" s="46"/>
      <c r="N362" s="46"/>
      <c r="O362" s="46"/>
      <c r="P362" s="46"/>
      <c r="Q362" s="46"/>
      <c r="R362" s="46"/>
      <c r="S362" s="46"/>
      <c r="T362" s="46"/>
    </row>
    <row r="363" ht="15.75" customHeight="1">
      <c r="A363" s="696" t="s">
        <v>1678</v>
      </c>
      <c r="B363" s="697">
        <v>111.28</v>
      </c>
      <c r="C363" s="702">
        <v>8.595090564997E12</v>
      </c>
      <c r="D363" s="698">
        <v>115.0</v>
      </c>
      <c r="E363" s="699" t="s">
        <v>1679</v>
      </c>
      <c r="F363" s="700">
        <f>B363*євро</f>
        <v>4847.74628</v>
      </c>
      <c r="G363" s="46"/>
      <c r="H363" s="46"/>
      <c r="I363" s="46"/>
      <c r="J363" s="46"/>
      <c r="K363" s="46"/>
      <c r="L363" s="46"/>
      <c r="M363" s="46"/>
      <c r="N363" s="46"/>
      <c r="O363" s="46"/>
      <c r="P363" s="46"/>
      <c r="Q363" s="46"/>
      <c r="R363" s="46"/>
      <c r="S363" s="46"/>
      <c r="T363" s="46"/>
    </row>
    <row r="364" ht="15.75" customHeight="1">
      <c r="A364" s="696" t="s">
        <v>1680</v>
      </c>
      <c r="B364" s="697">
        <v>119.34</v>
      </c>
      <c r="C364" s="702">
        <v>8.595090565E12</v>
      </c>
      <c r="D364" s="698">
        <v>115.0</v>
      </c>
      <c r="E364" s="699" t="s">
        <v>1681</v>
      </c>
      <c r="F364" s="700">
        <f>B364*євро</f>
        <v>5198.86809</v>
      </c>
      <c r="G364" s="46"/>
      <c r="H364" s="46"/>
      <c r="I364" s="46"/>
      <c r="J364" s="46"/>
      <c r="K364" s="46"/>
      <c r="L364" s="46"/>
      <c r="M364" s="46"/>
      <c r="N364" s="46"/>
      <c r="O364" s="46"/>
      <c r="P364" s="46"/>
      <c r="Q364" s="46"/>
      <c r="R364" s="46"/>
      <c r="S364" s="46"/>
      <c r="T364" s="46"/>
    </row>
    <row r="365" ht="15.75" customHeight="1">
      <c r="A365" s="696" t="s">
        <v>1682</v>
      </c>
      <c r="B365" s="697">
        <v>84.5</v>
      </c>
      <c r="C365" s="702">
        <v>8.595090565031E12</v>
      </c>
      <c r="D365" s="698">
        <v>55.0</v>
      </c>
      <c r="E365" s="699" t="s">
        <v>1683</v>
      </c>
      <c r="F365" s="700">
        <f>B365*євро</f>
        <v>3681.11575</v>
      </c>
      <c r="G365" s="46"/>
      <c r="H365" s="46"/>
      <c r="I365" s="46"/>
      <c r="J365" s="46"/>
      <c r="K365" s="46"/>
      <c r="L365" s="46"/>
      <c r="M365" s="46"/>
      <c r="N365" s="46"/>
      <c r="O365" s="46"/>
      <c r="P365" s="46"/>
      <c r="Q365" s="46"/>
      <c r="R365" s="46"/>
      <c r="S365" s="46"/>
      <c r="T365" s="46"/>
    </row>
    <row r="366" ht="15.75" customHeight="1">
      <c r="A366" s="696" t="s">
        <v>1684</v>
      </c>
      <c r="B366" s="697">
        <v>152.77</v>
      </c>
      <c r="C366" s="702">
        <v>8.595090565048E12</v>
      </c>
      <c r="D366" s="698">
        <v>115.0</v>
      </c>
      <c r="E366" s="699" t="s">
        <v>1685</v>
      </c>
      <c r="F366" s="700">
        <f>B366*євро</f>
        <v>6655.195895</v>
      </c>
      <c r="G366" s="46"/>
      <c r="H366" s="46"/>
      <c r="I366" s="46"/>
      <c r="J366" s="46"/>
      <c r="K366" s="46"/>
      <c r="L366" s="46"/>
      <c r="M366" s="46"/>
      <c r="N366" s="46"/>
      <c r="O366" s="46"/>
      <c r="P366" s="46"/>
      <c r="Q366" s="46"/>
      <c r="R366" s="46"/>
      <c r="S366" s="46"/>
      <c r="T366" s="46"/>
    </row>
    <row r="367" ht="15.75" customHeight="1">
      <c r="A367" s="696" t="s">
        <v>1686</v>
      </c>
      <c r="B367" s="697">
        <v>128.49</v>
      </c>
      <c r="C367" s="702">
        <v>8.595090565147E12</v>
      </c>
      <c r="D367" s="698">
        <v>115.0</v>
      </c>
      <c r="E367" s="699" t="s">
        <v>1687</v>
      </c>
      <c r="F367" s="700">
        <f>B367*євро</f>
        <v>5597.474115</v>
      </c>
      <c r="G367" s="46"/>
      <c r="H367" s="46"/>
      <c r="I367" s="46"/>
      <c r="J367" s="46"/>
      <c r="K367" s="46"/>
      <c r="L367" s="46"/>
      <c r="M367" s="46"/>
      <c r="N367" s="46"/>
      <c r="O367" s="46"/>
      <c r="P367" s="46"/>
      <c r="Q367" s="46"/>
      <c r="R367" s="46"/>
      <c r="S367" s="46"/>
      <c r="T367" s="46"/>
    </row>
    <row r="368" ht="15.75" customHeight="1">
      <c r="A368" s="696" t="s">
        <v>1688</v>
      </c>
      <c r="B368" s="697">
        <v>95.48</v>
      </c>
      <c r="C368" s="702">
        <v>8.595090565161E12</v>
      </c>
      <c r="D368" s="698">
        <v>55.0</v>
      </c>
      <c r="E368" s="699" t="s">
        <v>1689</v>
      </c>
      <c r="F368" s="700">
        <f>B368*євро</f>
        <v>4159.44298</v>
      </c>
      <c r="G368" s="46"/>
      <c r="H368" s="46"/>
      <c r="I368" s="46"/>
      <c r="J368" s="46"/>
      <c r="K368" s="46"/>
      <c r="L368" s="46"/>
      <c r="M368" s="46"/>
      <c r="N368" s="46"/>
      <c r="O368" s="46"/>
      <c r="P368" s="46"/>
      <c r="Q368" s="46"/>
      <c r="R368" s="46"/>
      <c r="S368" s="46"/>
      <c r="T368" s="46"/>
    </row>
    <row r="369" ht="15.75" customHeight="1">
      <c r="A369" s="696" t="s">
        <v>1690</v>
      </c>
      <c r="B369" s="697">
        <v>169.05</v>
      </c>
      <c r="C369" s="702">
        <v>8.595090565178E12</v>
      </c>
      <c r="D369" s="698">
        <v>115.0</v>
      </c>
      <c r="E369" s="699" t="s">
        <v>1691</v>
      </c>
      <c r="F369" s="700">
        <f>B369*євро</f>
        <v>7364.409675</v>
      </c>
      <c r="G369" s="46"/>
      <c r="H369" s="46"/>
      <c r="I369" s="46"/>
      <c r="J369" s="46"/>
      <c r="K369" s="46"/>
      <c r="L369" s="46"/>
      <c r="M369" s="46"/>
      <c r="N369" s="46"/>
      <c r="O369" s="46"/>
      <c r="P369" s="46"/>
      <c r="Q369" s="46"/>
      <c r="R369" s="46"/>
      <c r="S369" s="46"/>
      <c r="T369" s="46"/>
    </row>
    <row r="370" ht="15.75" customHeight="1">
      <c r="A370" s="696" t="s">
        <v>1692</v>
      </c>
      <c r="B370" s="697">
        <v>48.12</v>
      </c>
      <c r="C370" s="702">
        <v>8.595090565192E12</v>
      </c>
      <c r="D370" s="698">
        <v>55.0</v>
      </c>
      <c r="E370" s="699" t="s">
        <v>1693</v>
      </c>
      <c r="F370" s="700">
        <f>B370*євро</f>
        <v>2096.27562</v>
      </c>
      <c r="G370" s="46"/>
      <c r="H370" s="46"/>
      <c r="I370" s="46"/>
      <c r="J370" s="46"/>
      <c r="K370" s="46"/>
      <c r="L370" s="46"/>
      <c r="M370" s="46"/>
      <c r="N370" s="46"/>
      <c r="O370" s="46"/>
      <c r="P370" s="46"/>
      <c r="Q370" s="46"/>
      <c r="R370" s="46"/>
      <c r="S370" s="46"/>
      <c r="T370" s="46"/>
    </row>
    <row r="371" ht="15.75" customHeight="1">
      <c r="A371" s="696" t="s">
        <v>1694</v>
      </c>
      <c r="B371" s="697">
        <v>104.3</v>
      </c>
      <c r="C371" s="702">
        <v>8.595090565208E12</v>
      </c>
      <c r="D371" s="698">
        <v>115.0</v>
      </c>
      <c r="E371" s="699" t="s">
        <v>1695</v>
      </c>
      <c r="F371" s="700">
        <f>B371*євро</f>
        <v>4543.67305</v>
      </c>
      <c r="G371" s="46"/>
      <c r="H371" s="46"/>
      <c r="I371" s="46"/>
      <c r="J371" s="46"/>
      <c r="K371" s="46"/>
      <c r="L371" s="46"/>
      <c r="M371" s="46"/>
      <c r="N371" s="46"/>
      <c r="O371" s="46"/>
      <c r="P371" s="46"/>
      <c r="Q371" s="46"/>
      <c r="R371" s="46"/>
      <c r="S371" s="46"/>
      <c r="T371" s="46"/>
    </row>
    <row r="372" ht="15.75" customHeight="1">
      <c r="A372" s="696" t="s">
        <v>1696</v>
      </c>
      <c r="B372" s="697">
        <v>84.57</v>
      </c>
      <c r="C372" s="702">
        <v>8.595090565222E12</v>
      </c>
      <c r="D372" s="698">
        <v>55.0</v>
      </c>
      <c r="E372" s="699" t="s">
        <v>1697</v>
      </c>
      <c r="F372" s="700">
        <f>B372*євро</f>
        <v>3684.165195</v>
      </c>
      <c r="G372" s="46"/>
      <c r="H372" s="46"/>
      <c r="I372" s="46"/>
      <c r="J372" s="46"/>
      <c r="K372" s="46"/>
      <c r="L372" s="46"/>
      <c r="M372" s="46"/>
      <c r="N372" s="46"/>
      <c r="O372" s="46"/>
      <c r="P372" s="46"/>
      <c r="Q372" s="46"/>
      <c r="R372" s="46"/>
      <c r="S372" s="46"/>
      <c r="T372" s="46"/>
    </row>
    <row r="373" ht="15.75" customHeight="1">
      <c r="A373" s="696" t="s">
        <v>1698</v>
      </c>
      <c r="B373" s="697">
        <v>153.35</v>
      </c>
      <c r="C373" s="702">
        <v>8.595090565239E12</v>
      </c>
      <c r="D373" s="698">
        <v>115.0</v>
      </c>
      <c r="E373" s="699" t="s">
        <v>1699</v>
      </c>
      <c r="F373" s="700">
        <f>B373*євро</f>
        <v>6680.462725</v>
      </c>
      <c r="G373" s="46"/>
      <c r="H373" s="46"/>
      <c r="I373" s="46"/>
      <c r="J373" s="46"/>
      <c r="K373" s="46"/>
      <c r="L373" s="46"/>
      <c r="M373" s="46"/>
      <c r="N373" s="46"/>
      <c r="O373" s="46"/>
      <c r="P373" s="46"/>
      <c r="Q373" s="46"/>
      <c r="R373" s="46"/>
      <c r="S373" s="46"/>
      <c r="T373" s="46"/>
    </row>
    <row r="374" ht="15.75" customHeight="1">
      <c r="A374" s="696" t="s">
        <v>1700</v>
      </c>
      <c r="B374" s="697">
        <v>58.88</v>
      </c>
      <c r="C374" s="702">
        <v>8.595090565253E12</v>
      </c>
      <c r="D374" s="698">
        <v>55.0</v>
      </c>
      <c r="E374" s="710" t="s">
        <v>1701</v>
      </c>
      <c r="F374" s="700">
        <f>B374*євро</f>
        <v>2565.01888</v>
      </c>
      <c r="G374" s="46"/>
      <c r="H374" s="46"/>
      <c r="I374" s="46"/>
      <c r="J374" s="46"/>
      <c r="K374" s="46"/>
      <c r="L374" s="46"/>
      <c r="M374" s="46"/>
      <c r="N374" s="46"/>
      <c r="O374" s="46"/>
      <c r="P374" s="46"/>
      <c r="Q374" s="46"/>
      <c r="R374" s="46"/>
      <c r="S374" s="46"/>
      <c r="T374" s="46"/>
    </row>
    <row r="375" ht="15.75" customHeight="1">
      <c r="A375" s="696" t="s">
        <v>966</v>
      </c>
      <c r="B375" s="697">
        <v>115.06</v>
      </c>
      <c r="C375" s="702">
        <v>8.59509056526E12</v>
      </c>
      <c r="D375" s="698">
        <v>115.0</v>
      </c>
      <c r="E375" s="699" t="s">
        <v>1702</v>
      </c>
      <c r="F375" s="700">
        <f>B375*євро</f>
        <v>5012.41631</v>
      </c>
      <c r="G375" s="46"/>
      <c r="H375" s="46"/>
      <c r="I375" s="46"/>
      <c r="J375" s="46"/>
      <c r="K375" s="46"/>
      <c r="L375" s="46"/>
      <c r="M375" s="46"/>
      <c r="N375" s="46"/>
      <c r="O375" s="46"/>
      <c r="P375" s="46"/>
      <c r="Q375" s="46"/>
      <c r="R375" s="46"/>
      <c r="S375" s="46"/>
      <c r="T375" s="46"/>
    </row>
    <row r="376" ht="15.75" customHeight="1">
      <c r="A376" s="696" t="s">
        <v>1703</v>
      </c>
      <c r="B376" s="697">
        <v>86.08</v>
      </c>
      <c r="C376" s="702">
        <v>8.595090565284E12</v>
      </c>
      <c r="D376" s="698">
        <v>55.0</v>
      </c>
      <c r="E376" s="699" t="s">
        <v>1704</v>
      </c>
      <c r="F376" s="700">
        <f>B376*євро</f>
        <v>3749.94608</v>
      </c>
      <c r="G376" s="46"/>
      <c r="H376" s="46"/>
      <c r="I376" s="46"/>
      <c r="J376" s="46"/>
      <c r="K376" s="46"/>
      <c r="L376" s="46"/>
      <c r="M376" s="46"/>
      <c r="N376" s="46"/>
      <c r="O376" s="46"/>
      <c r="P376" s="46"/>
      <c r="Q376" s="46"/>
      <c r="R376" s="46"/>
      <c r="S376" s="46"/>
      <c r="T376" s="46"/>
    </row>
    <row r="377" ht="15.75" customHeight="1">
      <c r="A377" s="696" t="s">
        <v>1705</v>
      </c>
      <c r="B377" s="697">
        <v>154.86</v>
      </c>
      <c r="C377" s="702">
        <v>8.595090565291E12</v>
      </c>
      <c r="D377" s="698">
        <v>115.0</v>
      </c>
      <c r="E377" s="699" t="s">
        <v>1706</v>
      </c>
      <c r="F377" s="700">
        <f>B377*євро</f>
        <v>6746.24361</v>
      </c>
      <c r="G377" s="46"/>
      <c r="H377" s="46"/>
      <c r="I377" s="46"/>
      <c r="J377" s="46"/>
      <c r="K377" s="46"/>
      <c r="L377" s="46"/>
      <c r="M377" s="46"/>
      <c r="N377" s="46"/>
      <c r="O377" s="46"/>
      <c r="P377" s="46"/>
      <c r="Q377" s="46"/>
      <c r="R377" s="46"/>
      <c r="S377" s="46"/>
      <c r="T377" s="46"/>
    </row>
    <row r="378" ht="15.75" customHeight="1">
      <c r="A378" s="696" t="s">
        <v>1707</v>
      </c>
      <c r="B378" s="697">
        <v>53.41</v>
      </c>
      <c r="C378" s="702">
        <v>8.595090565314E12</v>
      </c>
      <c r="D378" s="698">
        <v>55.0</v>
      </c>
      <c r="E378" s="699" t="s">
        <v>1708</v>
      </c>
      <c r="F378" s="700">
        <f>B378*євро</f>
        <v>2326.726535</v>
      </c>
      <c r="G378" s="46"/>
      <c r="H378" s="46"/>
      <c r="I378" s="46"/>
      <c r="J378" s="46"/>
      <c r="K378" s="46"/>
      <c r="L378" s="46"/>
      <c r="M378" s="46"/>
      <c r="N378" s="46"/>
      <c r="O378" s="46"/>
      <c r="P378" s="46"/>
      <c r="Q378" s="46"/>
      <c r="R378" s="46"/>
      <c r="S378" s="46"/>
      <c r="T378" s="46"/>
    </row>
    <row r="379" ht="15.75" customHeight="1">
      <c r="A379" s="696" t="s">
        <v>1709</v>
      </c>
      <c r="B379" s="697">
        <v>115.31</v>
      </c>
      <c r="C379" s="702">
        <v>8.595090565321E12</v>
      </c>
      <c r="D379" s="698">
        <v>115.0</v>
      </c>
      <c r="E379" s="699" t="s">
        <v>1710</v>
      </c>
      <c r="F379" s="700">
        <f>B379*євро</f>
        <v>5023.307185</v>
      </c>
      <c r="G379" s="46"/>
      <c r="H379" s="46"/>
      <c r="I379" s="46"/>
      <c r="J379" s="46"/>
      <c r="K379" s="46"/>
      <c r="L379" s="46"/>
      <c r="M379" s="46"/>
      <c r="N379" s="46"/>
      <c r="O379" s="46"/>
      <c r="P379" s="46"/>
      <c r="Q379" s="46"/>
      <c r="R379" s="46"/>
      <c r="S379" s="46"/>
      <c r="T379" s="46"/>
    </row>
    <row r="380" ht="15.75" customHeight="1">
      <c r="A380" s="696" t="s">
        <v>1711</v>
      </c>
      <c r="B380" s="697">
        <v>89.36</v>
      </c>
      <c r="C380" s="702">
        <v>8.595090565345E12</v>
      </c>
      <c r="D380" s="698">
        <v>55.0</v>
      </c>
      <c r="E380" s="699" t="s">
        <v>1712</v>
      </c>
      <c r="F380" s="700">
        <f>B380*євро</f>
        <v>3892.83436</v>
      </c>
      <c r="G380" s="46"/>
      <c r="H380" s="46"/>
      <c r="I380" s="46"/>
      <c r="J380" s="46"/>
      <c r="K380" s="46"/>
      <c r="L380" s="46"/>
      <c r="M380" s="46"/>
      <c r="N380" s="46"/>
      <c r="O380" s="46"/>
      <c r="P380" s="46"/>
      <c r="Q380" s="46"/>
      <c r="R380" s="46"/>
      <c r="S380" s="46"/>
      <c r="T380" s="46"/>
    </row>
    <row r="381" ht="15.75" customHeight="1">
      <c r="A381" s="696" t="s">
        <v>1713</v>
      </c>
      <c r="B381" s="697">
        <v>152.34</v>
      </c>
      <c r="C381" s="702">
        <v>8.595090565352E12</v>
      </c>
      <c r="D381" s="698">
        <v>115.0</v>
      </c>
      <c r="E381" s="699" t="s">
        <v>1714</v>
      </c>
      <c r="F381" s="700">
        <f>B381*євро</f>
        <v>6636.46359</v>
      </c>
      <c r="G381" s="46"/>
      <c r="H381" s="46"/>
      <c r="I381" s="46"/>
      <c r="J381" s="46"/>
      <c r="K381" s="46"/>
      <c r="L381" s="46"/>
      <c r="M381" s="46"/>
      <c r="N381" s="46"/>
      <c r="O381" s="46"/>
      <c r="P381" s="46"/>
      <c r="Q381" s="46"/>
      <c r="R381" s="46"/>
      <c r="S381" s="46"/>
      <c r="T381" s="46"/>
    </row>
    <row r="382" ht="15.75" customHeight="1">
      <c r="A382" s="696" t="s">
        <v>1715</v>
      </c>
      <c r="B382" s="697">
        <v>64.5</v>
      </c>
      <c r="C382" s="702">
        <v>8.595090565376E12</v>
      </c>
      <c r="D382" s="698">
        <v>55.0</v>
      </c>
      <c r="E382" s="699" t="s">
        <v>1716</v>
      </c>
      <c r="F382" s="700">
        <f>B382*євро</f>
        <v>2809.84575</v>
      </c>
      <c r="G382" s="46"/>
      <c r="H382" s="46"/>
      <c r="I382" s="46"/>
      <c r="J382" s="46"/>
      <c r="K382" s="46"/>
      <c r="L382" s="46"/>
      <c r="M382" s="46"/>
      <c r="N382" s="46"/>
      <c r="O382" s="46"/>
      <c r="P382" s="46"/>
      <c r="Q382" s="46"/>
      <c r="R382" s="46"/>
      <c r="S382" s="46"/>
      <c r="T382" s="46"/>
    </row>
    <row r="383" ht="15.75" customHeight="1">
      <c r="A383" s="696" t="s">
        <v>1717</v>
      </c>
      <c r="B383" s="697">
        <v>125.46</v>
      </c>
      <c r="C383" s="702">
        <v>8.595090565383E12</v>
      </c>
      <c r="D383" s="698">
        <v>115.0</v>
      </c>
      <c r="E383" s="699" t="s">
        <v>1718</v>
      </c>
      <c r="F383" s="700">
        <f>B383*євро</f>
        <v>5465.47671</v>
      </c>
      <c r="G383" s="46"/>
      <c r="H383" s="46"/>
      <c r="I383" s="46"/>
      <c r="J383" s="46"/>
      <c r="K383" s="46"/>
      <c r="L383" s="46"/>
      <c r="M383" s="46"/>
      <c r="N383" s="46"/>
      <c r="O383" s="46"/>
      <c r="P383" s="46"/>
      <c r="Q383" s="46"/>
      <c r="R383" s="46"/>
      <c r="S383" s="46"/>
      <c r="T383" s="46"/>
    </row>
    <row r="384" ht="15.75" customHeight="1">
      <c r="A384" s="696" t="s">
        <v>1719</v>
      </c>
      <c r="B384" s="697">
        <v>118.33</v>
      </c>
      <c r="C384" s="702">
        <v>8.595090565406E12</v>
      </c>
      <c r="D384" s="698">
        <v>55.0</v>
      </c>
      <c r="E384" s="699" t="s">
        <v>1720</v>
      </c>
      <c r="F384" s="700">
        <f>B384*євро</f>
        <v>5154.868955</v>
      </c>
      <c r="G384" s="46"/>
      <c r="H384" s="46"/>
      <c r="I384" s="46"/>
      <c r="J384" s="46"/>
      <c r="K384" s="46"/>
      <c r="L384" s="46"/>
      <c r="M384" s="46"/>
      <c r="N384" s="46"/>
      <c r="O384" s="46"/>
      <c r="P384" s="46"/>
      <c r="Q384" s="46"/>
      <c r="R384" s="46"/>
      <c r="S384" s="46"/>
      <c r="T384" s="46"/>
    </row>
    <row r="385" ht="15.75" customHeight="1">
      <c r="A385" s="696" t="s">
        <v>1721</v>
      </c>
      <c r="B385" s="697">
        <v>182.4</v>
      </c>
      <c r="C385" s="702">
        <v>8.595090565413E12</v>
      </c>
      <c r="D385" s="698">
        <v>115.0</v>
      </c>
      <c r="E385" s="699" t="s">
        <v>1722</v>
      </c>
      <c r="F385" s="700">
        <f>B385*євро</f>
        <v>7945.9824</v>
      </c>
      <c r="G385" s="46"/>
      <c r="H385" s="46"/>
      <c r="I385" s="46"/>
      <c r="J385" s="46"/>
      <c r="K385" s="46"/>
      <c r="L385" s="46"/>
      <c r="M385" s="46"/>
      <c r="N385" s="46"/>
      <c r="O385" s="46"/>
      <c r="P385" s="46"/>
      <c r="Q385" s="46"/>
      <c r="R385" s="46"/>
      <c r="S385" s="46"/>
      <c r="T385" s="46"/>
    </row>
    <row r="386" ht="15.75" customHeight="1">
      <c r="A386" s="696" t="s">
        <v>1723</v>
      </c>
      <c r="B386" s="697">
        <v>61.14</v>
      </c>
      <c r="C386" s="702">
        <v>8.595090565437E12</v>
      </c>
      <c r="D386" s="698">
        <v>55.0</v>
      </c>
      <c r="E386" s="699" t="s">
        <v>1724</v>
      </c>
      <c r="F386" s="700">
        <f>B386*євро</f>
        <v>2663.47239</v>
      </c>
      <c r="G386" s="46"/>
      <c r="H386" s="46"/>
      <c r="I386" s="46"/>
      <c r="J386" s="46"/>
      <c r="K386" s="46"/>
      <c r="L386" s="46"/>
      <c r="M386" s="46"/>
      <c r="N386" s="46"/>
      <c r="O386" s="46"/>
      <c r="P386" s="46"/>
      <c r="Q386" s="46"/>
      <c r="R386" s="46"/>
      <c r="S386" s="46"/>
      <c r="T386" s="46"/>
    </row>
    <row r="387" ht="15.75" customHeight="1">
      <c r="A387" s="696" t="s">
        <v>1725</v>
      </c>
      <c r="B387" s="697">
        <v>95.58</v>
      </c>
      <c r="C387" s="702">
        <v>8.595090565444E12</v>
      </c>
      <c r="D387" s="698">
        <v>55.0</v>
      </c>
      <c r="E387" s="699" t="s">
        <v>1726</v>
      </c>
      <c r="F387" s="700">
        <f>B387*євро</f>
        <v>4163.79933</v>
      </c>
      <c r="G387" s="46"/>
      <c r="H387" s="46"/>
      <c r="I387" s="46"/>
      <c r="J387" s="46"/>
      <c r="K387" s="46"/>
      <c r="L387" s="46"/>
      <c r="M387" s="46"/>
      <c r="N387" s="46"/>
      <c r="O387" s="46"/>
      <c r="P387" s="46"/>
      <c r="Q387" s="46"/>
      <c r="R387" s="46"/>
      <c r="S387" s="46"/>
      <c r="T387" s="46"/>
    </row>
    <row r="388" ht="15.75" customHeight="1">
      <c r="A388" s="696" t="s">
        <v>1727</v>
      </c>
      <c r="B388" s="697">
        <v>153.86</v>
      </c>
      <c r="C388" s="702">
        <v>8.595090565451E12</v>
      </c>
      <c r="D388" s="698">
        <v>115.0</v>
      </c>
      <c r="E388" s="699" t="s">
        <v>1728</v>
      </c>
      <c r="F388" s="700">
        <f>B388*євро</f>
        <v>6702.68011</v>
      </c>
      <c r="G388" s="46"/>
      <c r="H388" s="46"/>
      <c r="I388" s="46"/>
      <c r="J388" s="46"/>
      <c r="K388" s="46"/>
      <c r="L388" s="46"/>
      <c r="M388" s="46"/>
      <c r="N388" s="46"/>
      <c r="O388" s="46"/>
      <c r="P388" s="46"/>
      <c r="Q388" s="46"/>
      <c r="R388" s="46"/>
      <c r="S388" s="46"/>
      <c r="T388" s="46"/>
    </row>
    <row r="389" ht="15.75" customHeight="1">
      <c r="A389" s="696" t="s">
        <v>1729</v>
      </c>
      <c r="B389" s="697">
        <v>118.84</v>
      </c>
      <c r="C389" s="702">
        <v>8.595090565475E12</v>
      </c>
      <c r="D389" s="698">
        <v>115.0</v>
      </c>
      <c r="E389" s="699" t="s">
        <v>1730</v>
      </c>
      <c r="F389" s="700">
        <f>B389*євро</f>
        <v>5177.08634</v>
      </c>
      <c r="G389" s="46"/>
      <c r="H389" s="46"/>
      <c r="I389" s="46"/>
      <c r="J389" s="46"/>
      <c r="K389" s="46"/>
      <c r="L389" s="46"/>
      <c r="M389" s="46"/>
      <c r="N389" s="46"/>
      <c r="O389" s="46"/>
      <c r="P389" s="46"/>
      <c r="Q389" s="46"/>
      <c r="R389" s="46"/>
      <c r="S389" s="46"/>
      <c r="T389" s="46"/>
    </row>
    <row r="390" ht="15.75" customHeight="1">
      <c r="A390" s="696" t="s">
        <v>1731</v>
      </c>
      <c r="B390" s="697">
        <v>59.88</v>
      </c>
      <c r="C390" s="702">
        <v>8.595090565499E12</v>
      </c>
      <c r="D390" s="698">
        <v>55.0</v>
      </c>
      <c r="E390" s="699" t="s">
        <v>1732</v>
      </c>
      <c r="F390" s="700">
        <f>B390*євро</f>
        <v>2608.58238</v>
      </c>
      <c r="G390" s="46"/>
      <c r="H390" s="46"/>
      <c r="I390" s="46"/>
      <c r="J390" s="46"/>
      <c r="K390" s="46"/>
      <c r="L390" s="46"/>
      <c r="M390" s="46"/>
      <c r="N390" s="46"/>
      <c r="O390" s="46"/>
      <c r="P390" s="46"/>
      <c r="Q390" s="46"/>
      <c r="R390" s="46"/>
      <c r="S390" s="46"/>
      <c r="T390" s="46"/>
    </row>
    <row r="391" ht="15.75" customHeight="1">
      <c r="A391" s="696" t="s">
        <v>1733</v>
      </c>
      <c r="B391" s="697">
        <v>95.08</v>
      </c>
      <c r="C391" s="702">
        <v>8.595090565505E12</v>
      </c>
      <c r="D391" s="698">
        <v>55.0</v>
      </c>
      <c r="E391" s="699" t="s">
        <v>1734</v>
      </c>
      <c r="F391" s="700">
        <f>B391*євро</f>
        <v>4142.01758</v>
      </c>
      <c r="G391" s="46"/>
      <c r="H391" s="46"/>
      <c r="I391" s="46"/>
      <c r="J391" s="46"/>
      <c r="K391" s="46"/>
      <c r="L391" s="46"/>
      <c r="M391" s="46"/>
      <c r="N391" s="46"/>
      <c r="O391" s="46"/>
      <c r="P391" s="46"/>
      <c r="Q391" s="46"/>
      <c r="R391" s="46"/>
      <c r="S391" s="46"/>
      <c r="T391" s="46"/>
    </row>
    <row r="392" ht="15.75" customHeight="1">
      <c r="A392" s="696" t="s">
        <v>1735</v>
      </c>
      <c r="B392" s="697">
        <v>153.35</v>
      </c>
      <c r="C392" s="702">
        <v>8.595090565512E12</v>
      </c>
      <c r="D392" s="698">
        <v>115.0</v>
      </c>
      <c r="E392" s="699" t="s">
        <v>1736</v>
      </c>
      <c r="F392" s="700">
        <f>B392*євро</f>
        <v>6680.462725</v>
      </c>
      <c r="G392" s="46"/>
      <c r="H392" s="46"/>
      <c r="I392" s="46"/>
      <c r="J392" s="46"/>
      <c r="K392" s="46"/>
      <c r="L392" s="46"/>
      <c r="M392" s="46"/>
      <c r="N392" s="46"/>
      <c r="O392" s="46"/>
      <c r="P392" s="46"/>
      <c r="Q392" s="46"/>
      <c r="R392" s="46"/>
      <c r="S392" s="46"/>
      <c r="T392" s="46"/>
    </row>
    <row r="393" ht="15.75" customHeight="1">
      <c r="A393" s="696" t="s">
        <v>1737</v>
      </c>
      <c r="B393" s="697">
        <v>117.58</v>
      </c>
      <c r="C393" s="702">
        <v>8.595090565536E12</v>
      </c>
      <c r="D393" s="698">
        <v>115.0</v>
      </c>
      <c r="E393" s="699" t="s">
        <v>1738</v>
      </c>
      <c r="F393" s="700">
        <f>B393*євро</f>
        <v>5122.19633</v>
      </c>
      <c r="G393" s="46"/>
      <c r="H393" s="46"/>
      <c r="I393" s="46"/>
      <c r="J393" s="46"/>
      <c r="K393" s="46"/>
      <c r="L393" s="46"/>
      <c r="M393" s="46"/>
      <c r="N393" s="46"/>
      <c r="O393" s="46"/>
      <c r="P393" s="46"/>
      <c r="Q393" s="46"/>
      <c r="R393" s="46"/>
      <c r="S393" s="46"/>
      <c r="T393" s="46"/>
    </row>
    <row r="394" ht="15.75" customHeight="1">
      <c r="A394" s="696" t="s">
        <v>1739</v>
      </c>
      <c r="B394" s="697">
        <v>96.08</v>
      </c>
      <c r="C394" s="702">
        <v>8.59509056555E12</v>
      </c>
      <c r="D394" s="698">
        <v>160.0</v>
      </c>
      <c r="E394" s="699" t="s">
        <v>1740</v>
      </c>
      <c r="F394" s="700">
        <f>B394*євро</f>
        <v>4185.58108</v>
      </c>
      <c r="G394" s="46"/>
      <c r="H394" s="46"/>
      <c r="I394" s="46"/>
      <c r="J394" s="46"/>
      <c r="K394" s="46"/>
      <c r="L394" s="46"/>
      <c r="M394" s="46"/>
      <c r="N394" s="46"/>
      <c r="O394" s="46"/>
      <c r="P394" s="46"/>
      <c r="Q394" s="46"/>
      <c r="R394" s="46"/>
      <c r="S394" s="46"/>
      <c r="T394" s="46"/>
    </row>
    <row r="395" ht="15.75" customHeight="1">
      <c r="A395" s="696" t="s">
        <v>1741</v>
      </c>
      <c r="B395" s="697">
        <v>112.71</v>
      </c>
      <c r="C395" s="702">
        <v>8.595090565567E12</v>
      </c>
      <c r="D395" s="698">
        <v>180.0</v>
      </c>
      <c r="E395" s="699" t="s">
        <v>1742</v>
      </c>
      <c r="F395" s="700">
        <f>B395*євро</f>
        <v>4910.042085</v>
      </c>
      <c r="G395" s="46"/>
      <c r="H395" s="46"/>
      <c r="I395" s="46"/>
      <c r="J395" s="46"/>
      <c r="K395" s="46"/>
      <c r="L395" s="46"/>
      <c r="M395" s="46"/>
      <c r="N395" s="46"/>
      <c r="O395" s="46"/>
      <c r="P395" s="46"/>
      <c r="Q395" s="46"/>
      <c r="R395" s="46"/>
      <c r="S395" s="46"/>
      <c r="T395" s="46"/>
    </row>
    <row r="396" ht="15.75" customHeight="1">
      <c r="A396" s="696" t="s">
        <v>1743</v>
      </c>
      <c r="B396" s="697">
        <v>134.28</v>
      </c>
      <c r="C396" s="702">
        <v>8.595090565697E12</v>
      </c>
      <c r="D396" s="698">
        <v>1295.0</v>
      </c>
      <c r="E396" s="699" t="s">
        <v>1744</v>
      </c>
      <c r="F396" s="700">
        <f>B396*євро</f>
        <v>5849.70678</v>
      </c>
      <c r="G396" s="46"/>
      <c r="H396" s="46"/>
      <c r="I396" s="46"/>
      <c r="J396" s="46"/>
      <c r="K396" s="46"/>
      <c r="L396" s="46"/>
      <c r="M396" s="46"/>
      <c r="N396" s="46"/>
      <c r="O396" s="46"/>
      <c r="P396" s="46"/>
      <c r="Q396" s="46"/>
      <c r="R396" s="46"/>
      <c r="S396" s="46"/>
      <c r="T396" s="46"/>
    </row>
    <row r="397" ht="15.75" customHeight="1">
      <c r="A397" s="696" t="s">
        <v>1745</v>
      </c>
      <c r="B397" s="697">
        <v>192.48</v>
      </c>
      <c r="C397" s="702">
        <v>8.595090565703E12</v>
      </c>
      <c r="D397" s="698">
        <v>65.0</v>
      </c>
      <c r="E397" s="699" t="s">
        <v>1746</v>
      </c>
      <c r="F397" s="700">
        <f>B397*євро</f>
        <v>8385.10248</v>
      </c>
      <c r="G397" s="46"/>
      <c r="H397" s="46"/>
      <c r="I397" s="46"/>
      <c r="J397" s="46"/>
      <c r="K397" s="46"/>
      <c r="L397" s="46"/>
      <c r="M397" s="46"/>
      <c r="N397" s="46"/>
      <c r="O397" s="46"/>
      <c r="P397" s="46"/>
      <c r="Q397" s="46"/>
      <c r="R397" s="46"/>
      <c r="S397" s="46"/>
      <c r="T397" s="46"/>
    </row>
    <row r="398" ht="15.75" customHeight="1">
      <c r="A398" s="696" t="s">
        <v>1747</v>
      </c>
      <c r="B398" s="697">
        <v>93.72</v>
      </c>
      <c r="C398" s="702">
        <v>8.595090565741E12</v>
      </c>
      <c r="D398" s="698">
        <v>150.0</v>
      </c>
      <c r="E398" s="699" t="s">
        <v>1748</v>
      </c>
      <c r="F398" s="700">
        <f>B398*євро</f>
        <v>4082.77122</v>
      </c>
      <c r="G398" s="46"/>
      <c r="H398" s="46"/>
      <c r="I398" s="46"/>
      <c r="J398" s="46"/>
      <c r="K398" s="46"/>
      <c r="L398" s="46"/>
      <c r="M398" s="46"/>
      <c r="N398" s="46"/>
      <c r="O398" s="46"/>
      <c r="P398" s="46"/>
      <c r="Q398" s="46"/>
      <c r="R398" s="46"/>
      <c r="S398" s="46"/>
      <c r="T398" s="46"/>
    </row>
    <row r="399" ht="15.75" customHeight="1">
      <c r="A399" s="696" t="s">
        <v>1749</v>
      </c>
      <c r="B399" s="697">
        <v>113.04</v>
      </c>
      <c r="C399" s="702">
        <v>8.595090565963E12</v>
      </c>
      <c r="D399" s="698">
        <v>156.0</v>
      </c>
      <c r="E399" s="699" t="s">
        <v>1750</v>
      </c>
      <c r="F399" s="700">
        <f>B399*євро</f>
        <v>4924.41804</v>
      </c>
      <c r="G399" s="46"/>
      <c r="H399" s="46"/>
      <c r="I399" s="46"/>
      <c r="J399" s="46"/>
      <c r="K399" s="46"/>
      <c r="L399" s="46"/>
      <c r="M399" s="46"/>
      <c r="N399" s="46"/>
      <c r="O399" s="46"/>
      <c r="P399" s="46"/>
      <c r="Q399" s="46"/>
      <c r="R399" s="46"/>
      <c r="S399" s="46"/>
      <c r="T399" s="46"/>
    </row>
    <row r="400" ht="15.75" customHeight="1">
      <c r="A400" s="696" t="s">
        <v>1751</v>
      </c>
      <c r="B400" s="697">
        <v>112.29</v>
      </c>
      <c r="C400" s="702">
        <v>8.59509056597E12</v>
      </c>
      <c r="D400" s="698">
        <v>156.0</v>
      </c>
      <c r="E400" s="699" t="s">
        <v>1752</v>
      </c>
      <c r="F400" s="700">
        <f>B400*євро</f>
        <v>4891.745415</v>
      </c>
      <c r="G400" s="46"/>
      <c r="H400" s="46"/>
      <c r="I400" s="46"/>
      <c r="J400" s="46"/>
      <c r="K400" s="46"/>
      <c r="L400" s="46"/>
      <c r="M400" s="46"/>
      <c r="N400" s="46"/>
      <c r="O400" s="46"/>
      <c r="P400" s="46"/>
      <c r="Q400" s="46"/>
      <c r="R400" s="46"/>
      <c r="S400" s="46"/>
      <c r="T400" s="46"/>
    </row>
    <row r="401" ht="15.75" customHeight="1">
      <c r="A401" s="696" t="s">
        <v>1753</v>
      </c>
      <c r="B401" s="697">
        <v>245.89</v>
      </c>
      <c r="C401" s="702">
        <v>8.595090566205E12</v>
      </c>
      <c r="D401" s="698">
        <v>312.0</v>
      </c>
      <c r="E401" s="699" t="s">
        <v>1754</v>
      </c>
      <c r="F401" s="700">
        <f>B401*євро</f>
        <v>10711.82902</v>
      </c>
      <c r="G401" s="46"/>
      <c r="H401" s="46"/>
      <c r="I401" s="46"/>
      <c r="J401" s="46"/>
      <c r="K401" s="46"/>
      <c r="L401" s="46"/>
      <c r="M401" s="46"/>
      <c r="N401" s="46"/>
      <c r="O401" s="46"/>
      <c r="P401" s="46"/>
      <c r="Q401" s="46"/>
      <c r="R401" s="46"/>
      <c r="S401" s="46"/>
      <c r="T401" s="46"/>
    </row>
    <row r="402" ht="15.75" customHeight="1">
      <c r="A402" s="696" t="s">
        <v>1755</v>
      </c>
      <c r="B402" s="697">
        <v>122.19</v>
      </c>
      <c r="C402" s="702">
        <v>8.595090566359E12</v>
      </c>
      <c r="D402" s="698">
        <v>195.0</v>
      </c>
      <c r="E402" s="699" t="s">
        <v>1756</v>
      </c>
      <c r="F402" s="700">
        <f>B402*євро</f>
        <v>5323.024065</v>
      </c>
      <c r="G402" s="46"/>
      <c r="H402" s="46"/>
      <c r="I402" s="46"/>
      <c r="J402" s="46"/>
      <c r="K402" s="46"/>
      <c r="L402" s="46"/>
      <c r="M402" s="46"/>
      <c r="N402" s="46"/>
      <c r="O402" s="46"/>
      <c r="P402" s="46"/>
      <c r="Q402" s="46"/>
      <c r="R402" s="46"/>
      <c r="S402" s="46"/>
      <c r="T402" s="46"/>
    </row>
    <row r="403" ht="15.75" customHeight="1">
      <c r="A403" s="696" t="s">
        <v>986</v>
      </c>
      <c r="B403" s="697">
        <v>117.4</v>
      </c>
      <c r="C403" s="702">
        <v>8.595090566366E12</v>
      </c>
      <c r="D403" s="698">
        <v>193.0</v>
      </c>
      <c r="E403" s="699" t="s">
        <v>1757</v>
      </c>
      <c r="F403" s="700">
        <f>B403*євро</f>
        <v>5114.3549</v>
      </c>
      <c r="G403" s="46"/>
      <c r="H403" s="46"/>
      <c r="I403" s="46"/>
      <c r="J403" s="46"/>
      <c r="K403" s="46"/>
      <c r="L403" s="46"/>
      <c r="M403" s="46"/>
      <c r="N403" s="46"/>
      <c r="O403" s="46"/>
      <c r="P403" s="46"/>
      <c r="Q403" s="46"/>
      <c r="R403" s="46"/>
      <c r="S403" s="46"/>
      <c r="T403" s="46"/>
    </row>
    <row r="404" ht="15.75" customHeight="1">
      <c r="A404" s="696" t="s">
        <v>1758</v>
      </c>
      <c r="B404" s="697">
        <v>128.91</v>
      </c>
      <c r="C404" s="702">
        <v>8.595090566373E12</v>
      </c>
      <c r="D404" s="698">
        <v>197.0</v>
      </c>
      <c r="E404" s="699" t="s">
        <v>1759</v>
      </c>
      <c r="F404" s="700">
        <f>B404*євро</f>
        <v>5615.770785</v>
      </c>
      <c r="G404" s="46"/>
      <c r="H404" s="46"/>
      <c r="I404" s="46"/>
      <c r="J404" s="46"/>
      <c r="K404" s="46"/>
      <c r="L404" s="46"/>
      <c r="M404" s="46"/>
      <c r="N404" s="46"/>
      <c r="O404" s="46"/>
      <c r="P404" s="46"/>
      <c r="Q404" s="46"/>
      <c r="R404" s="46"/>
      <c r="S404" s="46"/>
      <c r="T404" s="46"/>
    </row>
    <row r="405" ht="15.75" customHeight="1">
      <c r="A405" s="696" t="s">
        <v>1760</v>
      </c>
      <c r="B405" s="697">
        <v>148.06</v>
      </c>
      <c r="C405" s="702">
        <v>8.595090566649E12</v>
      </c>
      <c r="D405" s="698">
        <v>200.0</v>
      </c>
      <c r="E405" s="699" t="s">
        <v>1761</v>
      </c>
      <c r="F405" s="700">
        <f>B405*євро</f>
        <v>6450.01181</v>
      </c>
      <c r="G405" s="46"/>
      <c r="H405" s="46"/>
      <c r="I405" s="46"/>
      <c r="J405" s="46"/>
      <c r="K405" s="46"/>
      <c r="L405" s="46"/>
      <c r="M405" s="46"/>
      <c r="N405" s="46"/>
      <c r="O405" s="46"/>
      <c r="P405" s="46"/>
      <c r="Q405" s="46"/>
      <c r="R405" s="46"/>
      <c r="S405" s="46"/>
      <c r="T405" s="46"/>
    </row>
    <row r="406" ht="15.75" customHeight="1">
      <c r="A406" s="696" t="s">
        <v>1762</v>
      </c>
      <c r="B406" s="697">
        <v>143.27</v>
      </c>
      <c r="C406" s="702">
        <v>8.595090566656E12</v>
      </c>
      <c r="D406" s="698">
        <v>200.0</v>
      </c>
      <c r="E406" s="699" t="s">
        <v>1763</v>
      </c>
      <c r="F406" s="700">
        <f>B406*євро</f>
        <v>6241.342645</v>
      </c>
      <c r="G406" s="46"/>
      <c r="H406" s="46"/>
      <c r="I406" s="46"/>
      <c r="J406" s="46"/>
      <c r="K406" s="46"/>
      <c r="L406" s="46"/>
      <c r="M406" s="46"/>
      <c r="N406" s="46"/>
      <c r="O406" s="46"/>
      <c r="P406" s="46"/>
      <c r="Q406" s="46"/>
      <c r="R406" s="46"/>
      <c r="S406" s="46"/>
      <c r="T406" s="46"/>
    </row>
    <row r="407" ht="15.75" customHeight="1">
      <c r="A407" s="696" t="s">
        <v>1764</v>
      </c>
      <c r="B407" s="697">
        <v>144.03</v>
      </c>
      <c r="C407" s="702">
        <v>8.595090566663E12</v>
      </c>
      <c r="D407" s="698">
        <v>202.0</v>
      </c>
      <c r="E407" s="699" t="s">
        <v>1765</v>
      </c>
      <c r="F407" s="700">
        <f>B407*євро</f>
        <v>6274.450905</v>
      </c>
      <c r="G407" s="46"/>
      <c r="H407" s="46"/>
      <c r="I407" s="46"/>
      <c r="J407" s="46"/>
      <c r="K407" s="46"/>
      <c r="L407" s="46"/>
      <c r="M407" s="46"/>
      <c r="N407" s="46"/>
      <c r="O407" s="46"/>
      <c r="P407" s="46"/>
      <c r="Q407" s="46"/>
      <c r="R407" s="46"/>
      <c r="S407" s="46"/>
      <c r="T407" s="46"/>
    </row>
    <row r="408" ht="15.75" customHeight="1">
      <c r="A408" s="696" t="s">
        <v>1766</v>
      </c>
      <c r="B408" s="697">
        <v>98.1</v>
      </c>
      <c r="C408" s="702">
        <v>8.595090567035E12</v>
      </c>
      <c r="D408" s="698">
        <v>155.0</v>
      </c>
      <c r="E408" s="699" t="s">
        <v>1767</v>
      </c>
      <c r="F408" s="700">
        <f>B408*євро</f>
        <v>4273.57935</v>
      </c>
      <c r="G408" s="46"/>
      <c r="H408" s="46"/>
      <c r="I408" s="46"/>
      <c r="J408" s="46"/>
      <c r="K408" s="46"/>
      <c r="L408" s="46"/>
      <c r="M408" s="46"/>
      <c r="N408" s="46"/>
      <c r="O408" s="46"/>
      <c r="P408" s="46"/>
      <c r="Q408" s="46"/>
      <c r="R408" s="46"/>
      <c r="S408" s="46"/>
      <c r="T408" s="46"/>
    </row>
    <row r="409" ht="15.75" customHeight="1">
      <c r="A409" s="696" t="s">
        <v>1768</v>
      </c>
      <c r="B409" s="697">
        <v>104.73</v>
      </c>
      <c r="C409" s="702">
        <v>8.595090567042E12</v>
      </c>
      <c r="D409" s="698">
        <v>175.0</v>
      </c>
      <c r="E409" s="699" t="s">
        <v>1769</v>
      </c>
      <c r="F409" s="700">
        <f>B409*євро</f>
        <v>4562.405355</v>
      </c>
      <c r="G409" s="46"/>
      <c r="H409" s="46"/>
      <c r="I409" s="46"/>
      <c r="J409" s="46"/>
      <c r="K409" s="46"/>
      <c r="L409" s="46"/>
      <c r="M409" s="46"/>
      <c r="N409" s="46"/>
      <c r="O409" s="46"/>
      <c r="P409" s="46"/>
      <c r="Q409" s="46"/>
      <c r="R409" s="46"/>
      <c r="S409" s="46"/>
      <c r="T409" s="46"/>
    </row>
    <row r="410" ht="15.75" customHeight="1">
      <c r="A410" s="696" t="s">
        <v>1770</v>
      </c>
      <c r="B410" s="697">
        <v>88.18</v>
      </c>
      <c r="C410" s="702">
        <v>8.595090567264E12</v>
      </c>
      <c r="D410" s="698">
        <v>80.0</v>
      </c>
      <c r="E410" s="699" t="s">
        <v>1771</v>
      </c>
      <c r="F410" s="700">
        <f>B410*євро</f>
        <v>3841.42943</v>
      </c>
      <c r="G410" s="46"/>
      <c r="H410" s="46"/>
      <c r="I410" s="46"/>
      <c r="J410" s="46"/>
      <c r="K410" s="46"/>
      <c r="L410" s="46"/>
      <c r="M410" s="46"/>
      <c r="N410" s="46"/>
      <c r="O410" s="46"/>
      <c r="P410" s="46"/>
      <c r="Q410" s="46"/>
      <c r="R410" s="46"/>
      <c r="S410" s="46"/>
      <c r="T410" s="46"/>
    </row>
    <row r="411" ht="15.75" customHeight="1">
      <c r="A411" s="696" t="s">
        <v>1772</v>
      </c>
      <c r="B411" s="697">
        <v>85.91</v>
      </c>
      <c r="C411" s="702">
        <v>8.595090567271E12</v>
      </c>
      <c r="D411" s="698">
        <v>80.0</v>
      </c>
      <c r="E411" s="699" t="s">
        <v>1773</v>
      </c>
      <c r="F411" s="700">
        <f>B411*євро</f>
        <v>3742.540285</v>
      </c>
      <c r="G411" s="46"/>
      <c r="H411" s="46"/>
      <c r="I411" s="46"/>
      <c r="J411" s="46"/>
      <c r="K411" s="46"/>
      <c r="L411" s="46"/>
      <c r="M411" s="46"/>
      <c r="N411" s="46"/>
      <c r="O411" s="46"/>
      <c r="P411" s="46"/>
      <c r="Q411" s="46"/>
      <c r="R411" s="46"/>
      <c r="S411" s="46"/>
      <c r="T411" s="46"/>
    </row>
    <row r="412" ht="15.75" customHeight="1">
      <c r="A412" s="696" t="s">
        <v>1774</v>
      </c>
      <c r="B412" s="697">
        <v>85.91</v>
      </c>
      <c r="C412" s="702">
        <v>8.595090567288E12</v>
      </c>
      <c r="D412" s="698">
        <v>79.0</v>
      </c>
      <c r="E412" s="699" t="s">
        <v>1775</v>
      </c>
      <c r="F412" s="700">
        <f>B412*євро</f>
        <v>3742.540285</v>
      </c>
      <c r="G412" s="46"/>
      <c r="H412" s="46"/>
      <c r="I412" s="46"/>
      <c r="J412" s="46"/>
      <c r="K412" s="46"/>
      <c r="L412" s="46"/>
      <c r="M412" s="46"/>
      <c r="N412" s="46"/>
      <c r="O412" s="46"/>
      <c r="P412" s="46"/>
      <c r="Q412" s="46"/>
      <c r="R412" s="46"/>
      <c r="S412" s="46"/>
      <c r="T412" s="46"/>
    </row>
    <row r="413" ht="15.75" customHeight="1">
      <c r="A413" s="696" t="s">
        <v>1776</v>
      </c>
      <c r="B413" s="697">
        <v>107.07</v>
      </c>
      <c r="C413" s="702">
        <v>8.595090567295E12</v>
      </c>
      <c r="D413" s="698">
        <v>80.0</v>
      </c>
      <c r="E413" s="699" t="s">
        <v>1777</v>
      </c>
      <c r="F413" s="700">
        <f>B413*євро</f>
        <v>4664.343945</v>
      </c>
      <c r="G413" s="46"/>
      <c r="H413" s="46"/>
      <c r="I413" s="46"/>
      <c r="J413" s="46"/>
      <c r="K413" s="46"/>
      <c r="L413" s="46"/>
      <c r="M413" s="46"/>
      <c r="N413" s="46"/>
      <c r="O413" s="46"/>
      <c r="P413" s="46"/>
      <c r="Q413" s="46"/>
      <c r="R413" s="46"/>
      <c r="S413" s="46"/>
      <c r="T413" s="46"/>
    </row>
    <row r="414" ht="15.75" customHeight="1">
      <c r="A414" s="696" t="s">
        <v>1778</v>
      </c>
      <c r="B414" s="697">
        <v>101.03</v>
      </c>
      <c r="C414" s="702">
        <v>8.595090567318E12</v>
      </c>
      <c r="D414" s="698">
        <v>91.0</v>
      </c>
      <c r="E414" s="699" t="s">
        <v>1779</v>
      </c>
      <c r="F414" s="700">
        <f>B414*євро</f>
        <v>4401.220405</v>
      </c>
      <c r="G414" s="46"/>
      <c r="H414" s="46"/>
      <c r="I414" s="46"/>
      <c r="J414" s="46"/>
      <c r="K414" s="46"/>
      <c r="L414" s="46"/>
      <c r="M414" s="46"/>
      <c r="N414" s="46"/>
      <c r="O414" s="46"/>
      <c r="P414" s="46"/>
      <c r="Q414" s="46"/>
      <c r="R414" s="46"/>
      <c r="S414" s="46"/>
      <c r="T414" s="46"/>
    </row>
    <row r="415" ht="15.75" customHeight="1">
      <c r="A415" s="696" t="s">
        <v>1780</v>
      </c>
      <c r="B415" s="697">
        <v>101.03</v>
      </c>
      <c r="C415" s="702">
        <v>8.595090567325E12</v>
      </c>
      <c r="D415" s="698">
        <v>91.0</v>
      </c>
      <c r="E415" s="699" t="s">
        <v>1781</v>
      </c>
      <c r="F415" s="700">
        <f>B415*євро</f>
        <v>4401.220405</v>
      </c>
      <c r="G415" s="46"/>
      <c r="H415" s="46"/>
      <c r="I415" s="46"/>
      <c r="J415" s="46"/>
      <c r="K415" s="46"/>
      <c r="L415" s="46"/>
      <c r="M415" s="46"/>
      <c r="N415" s="46"/>
      <c r="O415" s="46"/>
      <c r="P415" s="46"/>
      <c r="Q415" s="46"/>
      <c r="R415" s="46"/>
      <c r="S415" s="46"/>
      <c r="T415" s="46"/>
    </row>
    <row r="416" ht="15.75" customHeight="1">
      <c r="A416" s="696" t="s">
        <v>1782</v>
      </c>
      <c r="B416" s="697">
        <v>121.94</v>
      </c>
      <c r="C416" s="702">
        <v>8.595090567332E12</v>
      </c>
      <c r="D416" s="698">
        <v>85.0</v>
      </c>
      <c r="E416" s="699" t="s">
        <v>1783</v>
      </c>
      <c r="F416" s="700">
        <f>B416*євро</f>
        <v>5312.13319</v>
      </c>
      <c r="G416" s="46"/>
      <c r="H416" s="46"/>
      <c r="I416" s="46"/>
      <c r="J416" s="46"/>
      <c r="K416" s="46"/>
      <c r="L416" s="46"/>
      <c r="M416" s="46"/>
      <c r="N416" s="46"/>
      <c r="O416" s="46"/>
      <c r="P416" s="46"/>
      <c r="Q416" s="46"/>
      <c r="R416" s="46"/>
      <c r="S416" s="46"/>
      <c r="T416" s="46"/>
    </row>
    <row r="417" ht="15.75" customHeight="1">
      <c r="A417" s="696" t="s">
        <v>1784</v>
      </c>
      <c r="B417" s="697">
        <v>35.27</v>
      </c>
      <c r="C417" s="702">
        <v>8.59509056737E12</v>
      </c>
      <c r="D417" s="698">
        <v>46.0</v>
      </c>
      <c r="E417" s="699" t="s">
        <v>1785</v>
      </c>
      <c r="F417" s="700">
        <f>B417*євро</f>
        <v>1536.484645</v>
      </c>
      <c r="G417" s="46"/>
      <c r="H417" s="46"/>
      <c r="I417" s="46"/>
      <c r="J417" s="46"/>
      <c r="K417" s="46"/>
      <c r="L417" s="46"/>
      <c r="M417" s="46"/>
      <c r="N417" s="46"/>
      <c r="O417" s="46"/>
      <c r="P417" s="46"/>
      <c r="Q417" s="46"/>
      <c r="R417" s="46"/>
      <c r="S417" s="46"/>
      <c r="T417" s="46"/>
    </row>
    <row r="418" ht="15.75" customHeight="1">
      <c r="A418" s="696" t="s">
        <v>948</v>
      </c>
      <c r="B418" s="697">
        <v>44.59</v>
      </c>
      <c r="C418" s="702">
        <v>8.595090567387E12</v>
      </c>
      <c r="D418" s="698">
        <v>46.0</v>
      </c>
      <c r="E418" s="699" t="s">
        <v>1786</v>
      </c>
      <c r="F418" s="700">
        <f>B418*євро</f>
        <v>1942.496465</v>
      </c>
      <c r="G418" s="46"/>
      <c r="H418" s="46"/>
      <c r="I418" s="46"/>
      <c r="J418" s="46"/>
      <c r="K418" s="46"/>
      <c r="L418" s="46"/>
      <c r="M418" s="46"/>
      <c r="N418" s="46"/>
      <c r="O418" s="46"/>
      <c r="P418" s="46"/>
      <c r="Q418" s="46"/>
      <c r="R418" s="46"/>
      <c r="S418" s="46"/>
      <c r="T418" s="46"/>
    </row>
    <row r="419" ht="15.75" customHeight="1">
      <c r="A419" s="696" t="s">
        <v>1787</v>
      </c>
      <c r="B419" s="697">
        <v>38.8</v>
      </c>
      <c r="C419" s="702">
        <v>8.595090567394E12</v>
      </c>
      <c r="D419" s="698">
        <v>48.0</v>
      </c>
      <c r="E419" s="699" t="s">
        <v>1788</v>
      </c>
      <c r="F419" s="700">
        <f>B419*євро</f>
        <v>1690.2638</v>
      </c>
      <c r="G419" s="46"/>
      <c r="H419" s="46"/>
      <c r="I419" s="46"/>
      <c r="J419" s="46"/>
      <c r="K419" s="46"/>
      <c r="L419" s="46"/>
      <c r="M419" s="46"/>
      <c r="N419" s="46"/>
      <c r="O419" s="46"/>
      <c r="P419" s="46"/>
      <c r="Q419" s="46"/>
      <c r="R419" s="46"/>
      <c r="S419" s="46"/>
      <c r="T419" s="46"/>
    </row>
    <row r="420" ht="15.75" customHeight="1">
      <c r="A420" s="696" t="s">
        <v>1789</v>
      </c>
      <c r="B420" s="697">
        <v>42.83</v>
      </c>
      <c r="C420" s="702">
        <v>8.5950905674E12</v>
      </c>
      <c r="D420" s="698">
        <v>50.0</v>
      </c>
      <c r="E420" s="699" t="s">
        <v>1790</v>
      </c>
      <c r="F420" s="700">
        <f>B420*євро</f>
        <v>1865.824705</v>
      </c>
      <c r="G420" s="46"/>
      <c r="H420" s="46"/>
      <c r="I420" s="46"/>
      <c r="J420" s="46"/>
      <c r="K420" s="46"/>
      <c r="L420" s="46"/>
      <c r="M420" s="46"/>
      <c r="N420" s="46"/>
      <c r="O420" s="46"/>
      <c r="P420" s="46"/>
      <c r="Q420" s="46"/>
      <c r="R420" s="46"/>
      <c r="S420" s="46"/>
      <c r="T420" s="46"/>
    </row>
    <row r="421" ht="15.75" customHeight="1">
      <c r="A421" s="696" t="s">
        <v>1791</v>
      </c>
      <c r="B421" s="697">
        <v>281.16</v>
      </c>
      <c r="C421" s="702">
        <v>8.59509057008E12</v>
      </c>
      <c r="D421" s="698">
        <v>1302.0</v>
      </c>
      <c r="E421" s="699" t="s">
        <v>1792</v>
      </c>
      <c r="F421" s="700">
        <f>B421*євро</f>
        <v>12248.31366</v>
      </c>
      <c r="G421" s="46"/>
      <c r="H421" s="46"/>
      <c r="I421" s="46"/>
      <c r="J421" s="46"/>
      <c r="K421" s="46"/>
      <c r="L421" s="46"/>
      <c r="M421" s="46"/>
      <c r="N421" s="46"/>
      <c r="O421" s="46"/>
      <c r="P421" s="46"/>
      <c r="Q421" s="46"/>
      <c r="R421" s="46"/>
      <c r="S421" s="46"/>
      <c r="T421" s="46"/>
    </row>
    <row r="422" ht="15.75" customHeight="1">
      <c r="A422" s="696" t="s">
        <v>1793</v>
      </c>
      <c r="B422" s="697">
        <v>327.01</v>
      </c>
      <c r="C422" s="702">
        <v>8.595090570097E12</v>
      </c>
      <c r="D422" s="698">
        <v>1437.0</v>
      </c>
      <c r="E422" s="699" t="s">
        <v>1794</v>
      </c>
      <c r="F422" s="700">
        <f>B422*євро</f>
        <v>14245.70014</v>
      </c>
      <c r="G422" s="46"/>
      <c r="H422" s="46"/>
      <c r="I422" s="46"/>
      <c r="J422" s="46"/>
      <c r="K422" s="46"/>
      <c r="L422" s="46"/>
      <c r="M422" s="46"/>
      <c r="N422" s="46"/>
      <c r="O422" s="46"/>
      <c r="P422" s="46"/>
      <c r="Q422" s="46"/>
      <c r="R422" s="46"/>
      <c r="S422" s="46"/>
      <c r="T422" s="46"/>
    </row>
    <row r="423" ht="15.75" customHeight="1">
      <c r="A423" s="696" t="s">
        <v>1795</v>
      </c>
      <c r="B423" s="697">
        <v>94.4</v>
      </c>
      <c r="C423" s="702">
        <v>8.595090570226E12</v>
      </c>
      <c r="D423" s="698">
        <v>235.0</v>
      </c>
      <c r="E423" s="699" t="s">
        <v>1796</v>
      </c>
      <c r="F423" s="700">
        <f>B423*євро</f>
        <v>4112.3944</v>
      </c>
      <c r="G423" s="46"/>
      <c r="H423" s="46"/>
      <c r="I423" s="46"/>
      <c r="J423" s="46"/>
      <c r="K423" s="46"/>
      <c r="L423" s="46"/>
      <c r="M423" s="46"/>
      <c r="N423" s="46"/>
      <c r="O423" s="46"/>
      <c r="P423" s="46"/>
      <c r="Q423" s="46"/>
      <c r="R423" s="46"/>
      <c r="S423" s="46"/>
      <c r="T423" s="46"/>
    </row>
    <row r="424" ht="15.75" customHeight="1">
      <c r="A424" s="696" t="s">
        <v>1797</v>
      </c>
      <c r="B424" s="697">
        <v>107.5</v>
      </c>
      <c r="C424" s="702">
        <v>8.595090570233E12</v>
      </c>
      <c r="D424" s="698">
        <v>242.0</v>
      </c>
      <c r="E424" s="699" t="s">
        <v>1798</v>
      </c>
      <c r="F424" s="700">
        <f>B424*євро</f>
        <v>4683.07625</v>
      </c>
      <c r="G424" s="46"/>
      <c r="H424" s="46"/>
      <c r="I424" s="46"/>
      <c r="J424" s="46"/>
      <c r="K424" s="46"/>
      <c r="L424" s="46"/>
      <c r="M424" s="46"/>
      <c r="N424" s="46"/>
      <c r="O424" s="46"/>
      <c r="P424" s="46"/>
      <c r="Q424" s="46"/>
      <c r="R424" s="46"/>
      <c r="S424" s="46"/>
      <c r="T424" s="46"/>
    </row>
    <row r="425" ht="15.75" customHeight="1">
      <c r="A425" s="696" t="s">
        <v>1799</v>
      </c>
      <c r="B425" s="697">
        <v>162.5</v>
      </c>
      <c r="C425" s="702">
        <v>8.595090570424E12</v>
      </c>
      <c r="D425" s="698">
        <v>290.0</v>
      </c>
      <c r="E425" s="699" t="s">
        <v>1800</v>
      </c>
      <c r="F425" s="700">
        <f>B425*євро</f>
        <v>7079.06875</v>
      </c>
      <c r="G425" s="46"/>
      <c r="H425" s="46"/>
      <c r="I425" s="46"/>
      <c r="J425" s="46"/>
      <c r="K425" s="46"/>
      <c r="L425" s="46"/>
      <c r="M425" s="46"/>
      <c r="N425" s="46"/>
      <c r="O425" s="46"/>
      <c r="P425" s="46"/>
      <c r="Q425" s="46"/>
      <c r="R425" s="46"/>
      <c r="S425" s="46"/>
      <c r="T425" s="46"/>
    </row>
    <row r="426" ht="15.75" customHeight="1">
      <c r="A426" s="696" t="s">
        <v>1801</v>
      </c>
      <c r="B426" s="697">
        <v>174.59</v>
      </c>
      <c r="C426" s="702">
        <v>8.595090570431E12</v>
      </c>
      <c r="D426" s="698">
        <v>303.0</v>
      </c>
      <c r="E426" s="699" t="s">
        <v>1800</v>
      </c>
      <c r="F426" s="700">
        <f>B426*євро</f>
        <v>7605.751465</v>
      </c>
      <c r="G426" s="46"/>
      <c r="H426" s="46"/>
      <c r="I426" s="46"/>
      <c r="J426" s="46"/>
      <c r="K426" s="46"/>
      <c r="L426" s="46"/>
      <c r="M426" s="46"/>
      <c r="N426" s="46"/>
      <c r="O426" s="46"/>
      <c r="P426" s="46"/>
      <c r="Q426" s="46"/>
      <c r="R426" s="46"/>
      <c r="S426" s="46"/>
      <c r="T426" s="46"/>
    </row>
    <row r="427" ht="15.75" customHeight="1">
      <c r="A427" s="696" t="s">
        <v>1802</v>
      </c>
      <c r="B427" s="697">
        <v>358.0</v>
      </c>
      <c r="C427" s="702">
        <v>8.595090570486E12</v>
      </c>
      <c r="D427" s="698">
        <v>633.0</v>
      </c>
      <c r="E427" s="699" t="s">
        <v>1803</v>
      </c>
      <c r="F427" s="700">
        <f>B427*євро</f>
        <v>15595.733</v>
      </c>
      <c r="G427" s="46"/>
      <c r="H427" s="46"/>
      <c r="I427" s="46"/>
      <c r="J427" s="46"/>
      <c r="K427" s="46"/>
      <c r="L427" s="46"/>
      <c r="M427" s="46"/>
      <c r="N427" s="46"/>
      <c r="O427" s="46"/>
      <c r="P427" s="46"/>
      <c r="Q427" s="46"/>
      <c r="R427" s="46"/>
      <c r="S427" s="46"/>
      <c r="T427" s="46"/>
    </row>
    <row r="428" ht="15.75" customHeight="1">
      <c r="A428" s="696" t="s">
        <v>1804</v>
      </c>
      <c r="B428" s="697">
        <v>369.09</v>
      </c>
      <c r="C428" s="702">
        <v>8.595090570493E12</v>
      </c>
      <c r="D428" s="698">
        <v>644.0</v>
      </c>
      <c r="E428" s="699" t="s">
        <v>1803</v>
      </c>
      <c r="F428" s="700">
        <f>B428*євро</f>
        <v>16078.85222</v>
      </c>
      <c r="G428" s="46"/>
      <c r="H428" s="46"/>
      <c r="I428" s="46"/>
      <c r="J428" s="46"/>
      <c r="K428" s="46"/>
      <c r="L428" s="46"/>
      <c r="M428" s="46"/>
      <c r="N428" s="46"/>
      <c r="O428" s="46"/>
      <c r="P428" s="46"/>
      <c r="Q428" s="46"/>
      <c r="R428" s="46"/>
      <c r="S428" s="46"/>
      <c r="T428" s="46"/>
    </row>
    <row r="429" ht="15.75" customHeight="1">
      <c r="A429" s="696" t="s">
        <v>1805</v>
      </c>
      <c r="B429" s="697">
        <v>91.71</v>
      </c>
      <c r="C429" s="702">
        <v>8.595090570509E12</v>
      </c>
      <c r="D429" s="698">
        <v>120.0</v>
      </c>
      <c r="E429" s="699" t="s">
        <v>1806</v>
      </c>
      <c r="F429" s="700">
        <f>B429*євро</f>
        <v>3995.208585</v>
      </c>
      <c r="G429" s="46"/>
      <c r="H429" s="46"/>
      <c r="I429" s="46"/>
      <c r="J429" s="46"/>
      <c r="K429" s="46"/>
      <c r="L429" s="46"/>
      <c r="M429" s="46"/>
      <c r="N429" s="46"/>
      <c r="O429" s="46"/>
      <c r="P429" s="46"/>
      <c r="Q429" s="46"/>
      <c r="R429" s="46"/>
      <c r="S429" s="46"/>
      <c r="T429" s="46"/>
    </row>
    <row r="430" ht="15.75" customHeight="1">
      <c r="A430" s="696" t="s">
        <v>1807</v>
      </c>
      <c r="B430" s="697">
        <v>64.42</v>
      </c>
      <c r="C430" s="702">
        <v>8.595090570516E12</v>
      </c>
      <c r="D430" s="698">
        <v>140.0</v>
      </c>
      <c r="E430" s="699" t="s">
        <v>1076</v>
      </c>
      <c r="F430" s="700">
        <f>B430*євро</f>
        <v>2806.36067</v>
      </c>
      <c r="G430" s="46"/>
      <c r="H430" s="46"/>
      <c r="I430" s="46"/>
      <c r="J430" s="46"/>
      <c r="K430" s="46"/>
      <c r="L430" s="46"/>
      <c r="M430" s="46"/>
      <c r="N430" s="46"/>
      <c r="O430" s="46"/>
      <c r="P430" s="46"/>
      <c r="Q430" s="46"/>
      <c r="R430" s="46"/>
      <c r="S430" s="46"/>
      <c r="T430" s="46"/>
    </row>
    <row r="431" ht="15.75" customHeight="1">
      <c r="A431" s="696" t="s">
        <v>1808</v>
      </c>
      <c r="B431" s="697">
        <v>86.01</v>
      </c>
      <c r="C431" s="702">
        <v>8.595090570523E12</v>
      </c>
      <c r="D431" s="698">
        <v>145.0</v>
      </c>
      <c r="E431" s="699" t="s">
        <v>1809</v>
      </c>
      <c r="F431" s="700">
        <f>B431*євро</f>
        <v>3746.896635</v>
      </c>
      <c r="G431" s="46"/>
      <c r="H431" s="46"/>
      <c r="I431" s="46"/>
      <c r="J431" s="46"/>
      <c r="K431" s="46"/>
      <c r="L431" s="46"/>
      <c r="M431" s="46"/>
      <c r="N431" s="46"/>
      <c r="O431" s="46"/>
      <c r="P431" s="46"/>
      <c r="Q431" s="46"/>
      <c r="R431" s="46"/>
      <c r="S431" s="46"/>
      <c r="T431" s="46"/>
    </row>
    <row r="432" ht="15.75" customHeight="1">
      <c r="A432" s="696" t="s">
        <v>1810</v>
      </c>
      <c r="B432" s="697">
        <v>62.15</v>
      </c>
      <c r="C432" s="702">
        <v>8.59509057053E12</v>
      </c>
      <c r="D432" s="698">
        <v>145.0</v>
      </c>
      <c r="E432" s="699" t="s">
        <v>1811</v>
      </c>
      <c r="F432" s="700">
        <f>B432*євро</f>
        <v>2707.471525</v>
      </c>
      <c r="G432" s="46"/>
      <c r="H432" s="46"/>
      <c r="I432" s="46"/>
      <c r="J432" s="46"/>
      <c r="K432" s="46"/>
      <c r="L432" s="46"/>
      <c r="M432" s="46"/>
      <c r="N432" s="46"/>
      <c r="O432" s="46"/>
      <c r="P432" s="46"/>
      <c r="Q432" s="46"/>
      <c r="R432" s="46"/>
      <c r="S432" s="46"/>
      <c r="T432" s="46"/>
    </row>
    <row r="433" ht="15.75" customHeight="1">
      <c r="A433" s="696" t="s">
        <v>1812</v>
      </c>
      <c r="B433" s="697">
        <v>63.99</v>
      </c>
      <c r="C433" s="702">
        <v>8.595090570547E12</v>
      </c>
      <c r="D433" s="698">
        <v>145.0</v>
      </c>
      <c r="E433" s="699" t="s">
        <v>1813</v>
      </c>
      <c r="F433" s="700">
        <f>B433*євро</f>
        <v>2787.628365</v>
      </c>
      <c r="G433" s="46"/>
      <c r="H433" s="46"/>
      <c r="I433" s="46"/>
      <c r="J433" s="46"/>
      <c r="K433" s="46"/>
      <c r="L433" s="46"/>
      <c r="M433" s="46"/>
      <c r="N433" s="46"/>
      <c r="O433" s="46"/>
      <c r="P433" s="46"/>
      <c r="Q433" s="46"/>
      <c r="R433" s="46"/>
      <c r="S433" s="46"/>
      <c r="T433" s="46"/>
    </row>
    <row r="434" ht="15.75" customHeight="1">
      <c r="A434" s="696" t="s">
        <v>1814</v>
      </c>
      <c r="B434" s="697">
        <v>59.88</v>
      </c>
      <c r="C434" s="702">
        <v>8.595090570554E12</v>
      </c>
      <c r="D434" s="698">
        <v>150.0</v>
      </c>
      <c r="E434" s="699" t="s">
        <v>1059</v>
      </c>
      <c r="F434" s="700">
        <f>B434*євро</f>
        <v>2608.58238</v>
      </c>
      <c r="G434" s="46"/>
      <c r="H434" s="46"/>
      <c r="I434" s="46"/>
      <c r="J434" s="46"/>
      <c r="K434" s="46"/>
      <c r="L434" s="46"/>
      <c r="M434" s="46"/>
      <c r="N434" s="46"/>
      <c r="O434" s="46"/>
      <c r="P434" s="46"/>
      <c r="Q434" s="46"/>
      <c r="R434" s="46"/>
      <c r="S434" s="46"/>
      <c r="T434" s="46"/>
    </row>
    <row r="435" ht="15.75" customHeight="1">
      <c r="A435" s="696" t="s">
        <v>1815</v>
      </c>
      <c r="B435" s="697">
        <v>69.71</v>
      </c>
      <c r="C435" s="702">
        <v>8.595090570561E12</v>
      </c>
      <c r="D435" s="698">
        <v>150.0</v>
      </c>
      <c r="E435" s="699" t="s">
        <v>1816</v>
      </c>
      <c r="F435" s="700">
        <f>B435*євро</f>
        <v>3036.811585</v>
      </c>
      <c r="G435" s="46"/>
      <c r="H435" s="46"/>
      <c r="I435" s="46"/>
      <c r="J435" s="46"/>
      <c r="K435" s="46"/>
      <c r="L435" s="46"/>
      <c r="M435" s="46"/>
      <c r="N435" s="46"/>
      <c r="O435" s="46"/>
      <c r="P435" s="46"/>
      <c r="Q435" s="46"/>
      <c r="R435" s="46"/>
      <c r="S435" s="46"/>
      <c r="T435" s="46"/>
    </row>
    <row r="436" ht="15.75" customHeight="1">
      <c r="A436" s="696" t="s">
        <v>1817</v>
      </c>
      <c r="B436" s="697">
        <v>105.74</v>
      </c>
      <c r="C436" s="702">
        <v>8.595090570578E12</v>
      </c>
      <c r="D436" s="698">
        <v>155.0</v>
      </c>
      <c r="E436" s="699" t="s">
        <v>1818</v>
      </c>
      <c r="F436" s="700">
        <f>B436*євро</f>
        <v>4606.40449</v>
      </c>
      <c r="G436" s="46"/>
      <c r="H436" s="46"/>
      <c r="I436" s="46"/>
      <c r="J436" s="46"/>
      <c r="K436" s="46"/>
      <c r="L436" s="46"/>
      <c r="M436" s="46"/>
      <c r="N436" s="46"/>
      <c r="O436" s="46"/>
      <c r="P436" s="46"/>
      <c r="Q436" s="46"/>
      <c r="R436" s="46"/>
      <c r="S436" s="46"/>
      <c r="T436" s="46"/>
    </row>
    <row r="437" ht="15.75" customHeight="1">
      <c r="A437" s="696" t="s">
        <v>1819</v>
      </c>
      <c r="B437" s="697">
        <v>119.59</v>
      </c>
      <c r="C437" s="702">
        <v>8.595090570585E12</v>
      </c>
      <c r="D437" s="698">
        <v>155.0</v>
      </c>
      <c r="E437" s="699" t="s">
        <v>1820</v>
      </c>
      <c r="F437" s="700">
        <f>B437*євро</f>
        <v>5209.758965</v>
      </c>
      <c r="G437" s="46"/>
      <c r="H437" s="46"/>
      <c r="I437" s="46"/>
      <c r="J437" s="46"/>
      <c r="K437" s="46"/>
      <c r="L437" s="46"/>
      <c r="M437" s="46"/>
      <c r="N437" s="46"/>
      <c r="O437" s="46"/>
      <c r="P437" s="46"/>
      <c r="Q437" s="46"/>
      <c r="R437" s="46"/>
      <c r="S437" s="46"/>
      <c r="T437" s="46"/>
    </row>
    <row r="438" ht="15.75" customHeight="1">
      <c r="A438" s="696" t="s">
        <v>1821</v>
      </c>
      <c r="B438" s="697">
        <v>184.77</v>
      </c>
      <c r="C438" s="702">
        <v>8.595090570592E12</v>
      </c>
      <c r="D438" s="698">
        <v>440.0</v>
      </c>
      <c r="E438" s="699" t="s">
        <v>1100</v>
      </c>
      <c r="F438" s="700">
        <f>B438*євро</f>
        <v>8049.227895</v>
      </c>
      <c r="G438" s="46"/>
      <c r="H438" s="46"/>
      <c r="I438" s="46"/>
      <c r="J438" s="46"/>
      <c r="K438" s="46"/>
      <c r="L438" s="46"/>
      <c r="M438" s="46"/>
      <c r="N438" s="46"/>
      <c r="O438" s="46"/>
      <c r="P438" s="46"/>
      <c r="Q438" s="46"/>
      <c r="R438" s="46"/>
      <c r="S438" s="46"/>
      <c r="T438" s="46"/>
    </row>
    <row r="439" ht="15.75" customHeight="1">
      <c r="A439" s="696" t="s">
        <v>1822</v>
      </c>
      <c r="B439" s="697">
        <v>208.45</v>
      </c>
      <c r="C439" s="702">
        <v>8.595090570608E12</v>
      </c>
      <c r="D439" s="698">
        <v>445.0</v>
      </c>
      <c r="E439" s="699" t="s">
        <v>1102</v>
      </c>
      <c r="F439" s="700">
        <f>B439*євро</f>
        <v>9080.811575</v>
      </c>
      <c r="G439" s="46"/>
      <c r="H439" s="46"/>
      <c r="I439" s="46"/>
      <c r="J439" s="46"/>
      <c r="K439" s="46"/>
      <c r="L439" s="46"/>
      <c r="M439" s="46"/>
      <c r="N439" s="46"/>
      <c r="O439" s="46"/>
      <c r="P439" s="46"/>
      <c r="Q439" s="46"/>
      <c r="R439" s="46"/>
      <c r="S439" s="46"/>
      <c r="T439" s="46"/>
    </row>
    <row r="440" ht="15.75" customHeight="1">
      <c r="A440" s="696" t="s">
        <v>1823</v>
      </c>
      <c r="B440" s="697">
        <v>145.87</v>
      </c>
      <c r="C440" s="702">
        <v>8.595090570615E12</v>
      </c>
      <c r="D440" s="698">
        <v>440.0</v>
      </c>
      <c r="E440" s="711"/>
      <c r="F440" s="700">
        <f>B440*євро</f>
        <v>6354.607745</v>
      </c>
      <c r="G440" s="46"/>
      <c r="H440" s="46"/>
      <c r="I440" s="46"/>
      <c r="J440" s="46"/>
      <c r="K440" s="46"/>
      <c r="L440" s="46"/>
      <c r="M440" s="46"/>
      <c r="N440" s="46"/>
      <c r="O440" s="46"/>
      <c r="P440" s="46"/>
      <c r="Q440" s="46"/>
      <c r="R440" s="46"/>
      <c r="S440" s="46"/>
      <c r="T440" s="46"/>
    </row>
    <row r="441" ht="15.75" customHeight="1">
      <c r="A441" s="696" t="s">
        <v>1824</v>
      </c>
      <c r="B441" s="697">
        <v>189.71</v>
      </c>
      <c r="C441" s="702">
        <v>8.595090570622E12</v>
      </c>
      <c r="D441" s="698">
        <v>455.0</v>
      </c>
      <c r="E441" s="711"/>
      <c r="F441" s="700">
        <f>B441*євро</f>
        <v>8264.431585</v>
      </c>
      <c r="G441" s="46"/>
      <c r="H441" s="46"/>
      <c r="I441" s="46"/>
      <c r="J441" s="46"/>
      <c r="K441" s="46"/>
      <c r="L441" s="46"/>
      <c r="M441" s="46"/>
      <c r="N441" s="46"/>
      <c r="O441" s="46"/>
      <c r="P441" s="46"/>
      <c r="Q441" s="46"/>
      <c r="R441" s="46"/>
      <c r="S441" s="46"/>
      <c r="T441" s="46"/>
    </row>
    <row r="442" ht="15.75" customHeight="1">
      <c r="A442" s="696" t="s">
        <v>1825</v>
      </c>
      <c r="B442" s="697">
        <v>47.54</v>
      </c>
      <c r="C442" s="702">
        <v>8.595090570639E12</v>
      </c>
      <c r="D442" s="698">
        <v>130.0</v>
      </c>
      <c r="E442" s="699" t="s">
        <v>1826</v>
      </c>
      <c r="F442" s="700">
        <f>B442*євро</f>
        <v>2071.00879</v>
      </c>
      <c r="G442" s="46"/>
      <c r="H442" s="46"/>
      <c r="I442" s="46"/>
      <c r="J442" s="46"/>
      <c r="K442" s="46"/>
      <c r="L442" s="46"/>
      <c r="M442" s="46"/>
      <c r="N442" s="46"/>
      <c r="O442" s="46"/>
      <c r="P442" s="46"/>
      <c r="Q442" s="46"/>
      <c r="R442" s="46"/>
      <c r="S442" s="46"/>
      <c r="T442" s="46"/>
    </row>
    <row r="443" ht="15.75" customHeight="1">
      <c r="A443" s="696" t="s">
        <v>1827</v>
      </c>
      <c r="B443" s="697">
        <v>45.52</v>
      </c>
      <c r="C443" s="702">
        <v>8.595090570646E12</v>
      </c>
      <c r="D443" s="698">
        <v>130.0</v>
      </c>
      <c r="E443" s="699" t="s">
        <v>1828</v>
      </c>
      <c r="F443" s="700">
        <f>B443*євро</f>
        <v>1983.01052</v>
      </c>
      <c r="G443" s="46"/>
      <c r="H443" s="46"/>
      <c r="I443" s="46"/>
      <c r="J443" s="46"/>
      <c r="K443" s="46"/>
      <c r="L443" s="46"/>
      <c r="M443" s="46"/>
      <c r="N443" s="46"/>
      <c r="O443" s="46"/>
      <c r="P443" s="46"/>
      <c r="Q443" s="46"/>
      <c r="R443" s="46"/>
      <c r="S443" s="46"/>
      <c r="T443" s="46"/>
    </row>
    <row r="444" ht="15.75" customHeight="1">
      <c r="A444" s="696" t="s">
        <v>1829</v>
      </c>
      <c r="B444" s="697">
        <v>36.03</v>
      </c>
      <c r="C444" s="702">
        <v>8.595090570653E12</v>
      </c>
      <c r="D444" s="698">
        <v>130.0</v>
      </c>
      <c r="E444" s="699" t="s">
        <v>1830</v>
      </c>
      <c r="F444" s="700">
        <f>B444*євро</f>
        <v>1569.592905</v>
      </c>
      <c r="G444" s="46"/>
      <c r="H444" s="46"/>
      <c r="I444" s="46"/>
      <c r="J444" s="46"/>
      <c r="K444" s="46"/>
      <c r="L444" s="46"/>
      <c r="M444" s="46"/>
      <c r="N444" s="46"/>
      <c r="O444" s="46"/>
      <c r="P444" s="46"/>
      <c r="Q444" s="46"/>
      <c r="R444" s="46"/>
      <c r="S444" s="46"/>
      <c r="T444" s="46"/>
    </row>
    <row r="445" ht="15.75" customHeight="1">
      <c r="A445" s="696" t="s">
        <v>1831</v>
      </c>
      <c r="B445" s="697">
        <v>55.1</v>
      </c>
      <c r="C445" s="702">
        <v>8.59509057066E12</v>
      </c>
      <c r="D445" s="698">
        <v>61.0</v>
      </c>
      <c r="E445" s="699" t="s">
        <v>1832</v>
      </c>
      <c r="F445" s="700">
        <f>B445*євро</f>
        <v>2400.34885</v>
      </c>
      <c r="G445" s="46"/>
      <c r="H445" s="46"/>
      <c r="I445" s="46"/>
      <c r="J445" s="46"/>
      <c r="K445" s="46"/>
      <c r="L445" s="46"/>
      <c r="M445" s="46"/>
      <c r="N445" s="46"/>
      <c r="O445" s="46"/>
      <c r="P445" s="46"/>
      <c r="Q445" s="46"/>
      <c r="R445" s="46"/>
      <c r="S445" s="46"/>
      <c r="T445" s="46"/>
    </row>
    <row r="446" ht="15.75" customHeight="1">
      <c r="A446" s="696" t="s">
        <v>1833</v>
      </c>
      <c r="B446" s="697">
        <v>146.63</v>
      </c>
      <c r="C446" s="702">
        <v>8.595090570691E12</v>
      </c>
      <c r="D446" s="698">
        <v>155.0</v>
      </c>
      <c r="E446" s="699" t="s">
        <v>1834</v>
      </c>
      <c r="F446" s="700">
        <f>B446*євро</f>
        <v>6387.716005</v>
      </c>
      <c r="G446" s="46"/>
      <c r="H446" s="46"/>
      <c r="I446" s="46"/>
      <c r="J446" s="46"/>
      <c r="K446" s="46"/>
      <c r="L446" s="46"/>
      <c r="M446" s="46"/>
      <c r="N446" s="46"/>
      <c r="O446" s="46"/>
      <c r="P446" s="46"/>
      <c r="Q446" s="46"/>
      <c r="R446" s="46"/>
      <c r="S446" s="46"/>
      <c r="T446" s="46"/>
    </row>
    <row r="447" ht="15.75" customHeight="1">
      <c r="A447" s="696" t="s">
        <v>1835</v>
      </c>
      <c r="B447" s="697">
        <v>146.63</v>
      </c>
      <c r="C447" s="702">
        <v>8.595090570707E12</v>
      </c>
      <c r="D447" s="698">
        <v>155.0</v>
      </c>
      <c r="E447" s="699" t="s">
        <v>1836</v>
      </c>
      <c r="F447" s="700">
        <f>B447*євро</f>
        <v>6387.716005</v>
      </c>
      <c r="G447" s="46"/>
      <c r="H447" s="46"/>
      <c r="I447" s="46"/>
      <c r="J447" s="46"/>
      <c r="K447" s="46"/>
      <c r="L447" s="46"/>
      <c r="M447" s="46"/>
      <c r="N447" s="46"/>
      <c r="O447" s="46"/>
      <c r="P447" s="46"/>
      <c r="Q447" s="46"/>
      <c r="R447" s="46"/>
      <c r="S447" s="46"/>
      <c r="T447" s="46"/>
    </row>
    <row r="448" ht="15.75" customHeight="1">
      <c r="A448" s="696" t="s">
        <v>1837</v>
      </c>
      <c r="B448" s="697">
        <v>80.62</v>
      </c>
      <c r="C448" s="702">
        <v>8.595090570844E12</v>
      </c>
      <c r="D448" s="698">
        <v>86.0</v>
      </c>
      <c r="E448" s="699" t="s">
        <v>1838</v>
      </c>
      <c r="F448" s="700">
        <f>B448*євро</f>
        <v>3512.08937</v>
      </c>
      <c r="G448" s="46"/>
      <c r="H448" s="46"/>
      <c r="I448" s="46"/>
      <c r="J448" s="46"/>
      <c r="K448" s="46"/>
      <c r="L448" s="46"/>
      <c r="M448" s="46"/>
      <c r="N448" s="46"/>
      <c r="O448" s="46"/>
      <c r="P448" s="46"/>
      <c r="Q448" s="46"/>
      <c r="R448" s="46"/>
      <c r="S448" s="46"/>
      <c r="T448" s="46"/>
    </row>
    <row r="449" ht="15.75" customHeight="1">
      <c r="A449" s="696" t="s">
        <v>1839</v>
      </c>
      <c r="B449" s="697">
        <v>130.5</v>
      </c>
      <c r="C449" s="702">
        <v>8.595090570851E12</v>
      </c>
      <c r="D449" s="698">
        <v>62.0</v>
      </c>
      <c r="E449" s="699" t="s">
        <v>1840</v>
      </c>
      <c r="F449" s="700">
        <f>B449*євро</f>
        <v>5685.03675</v>
      </c>
      <c r="G449" s="46"/>
      <c r="H449" s="46"/>
      <c r="I449" s="46"/>
      <c r="J449" s="46"/>
      <c r="K449" s="46"/>
      <c r="L449" s="46"/>
      <c r="M449" s="46"/>
      <c r="N449" s="46"/>
      <c r="O449" s="46"/>
      <c r="P449" s="46"/>
      <c r="Q449" s="46"/>
      <c r="R449" s="46"/>
      <c r="S449" s="46"/>
      <c r="T449" s="46"/>
    </row>
    <row r="450" ht="15.75" customHeight="1">
      <c r="A450" s="696" t="s">
        <v>1841</v>
      </c>
      <c r="B450" s="697">
        <v>130.5</v>
      </c>
      <c r="C450" s="702">
        <v>8.595090570868E12</v>
      </c>
      <c r="D450" s="698">
        <v>62.1</v>
      </c>
      <c r="E450" s="699" t="s">
        <v>1842</v>
      </c>
      <c r="F450" s="700">
        <f>B450*євро</f>
        <v>5685.03675</v>
      </c>
      <c r="G450" s="46"/>
      <c r="H450" s="46"/>
      <c r="I450" s="46"/>
      <c r="J450" s="46"/>
      <c r="K450" s="46"/>
      <c r="L450" s="46"/>
      <c r="M450" s="46"/>
      <c r="N450" s="46"/>
      <c r="O450" s="46"/>
      <c r="P450" s="46"/>
      <c r="Q450" s="46"/>
      <c r="R450" s="46"/>
      <c r="S450" s="46"/>
      <c r="T450" s="46"/>
    </row>
    <row r="451" ht="15.75" customHeight="1">
      <c r="A451" s="696" t="s">
        <v>1843</v>
      </c>
      <c r="B451" s="697">
        <v>298.55</v>
      </c>
      <c r="C451" s="702">
        <v>8.595090570981E12</v>
      </c>
      <c r="D451" s="698">
        <v>575.0</v>
      </c>
      <c r="E451" s="699" t="s">
        <v>1844</v>
      </c>
      <c r="F451" s="700">
        <f>B451*євро</f>
        <v>13005.88293</v>
      </c>
      <c r="G451" s="46"/>
      <c r="H451" s="46"/>
      <c r="I451" s="46"/>
      <c r="J451" s="46"/>
      <c r="K451" s="46"/>
      <c r="L451" s="46"/>
      <c r="M451" s="46"/>
      <c r="N451" s="46"/>
      <c r="O451" s="46"/>
      <c r="P451" s="46"/>
      <c r="Q451" s="46"/>
      <c r="R451" s="46"/>
      <c r="S451" s="46"/>
      <c r="T451" s="46"/>
    </row>
    <row r="452" ht="15.75" customHeight="1">
      <c r="A452" s="696" t="s">
        <v>1845</v>
      </c>
      <c r="B452" s="697">
        <v>105.06</v>
      </c>
      <c r="C452" s="702">
        <v>8.595090571087E12</v>
      </c>
      <c r="D452" s="698">
        <v>150.0</v>
      </c>
      <c r="E452" s="699" t="s">
        <v>1846</v>
      </c>
      <c r="F452" s="700">
        <f>B452*євро</f>
        <v>4576.78131</v>
      </c>
      <c r="G452" s="46"/>
      <c r="H452" s="46"/>
      <c r="I452" s="46"/>
      <c r="J452" s="46"/>
      <c r="K452" s="46"/>
      <c r="L452" s="46"/>
      <c r="M452" s="46"/>
      <c r="N452" s="46"/>
      <c r="O452" s="46"/>
      <c r="P452" s="46"/>
      <c r="Q452" s="46"/>
      <c r="R452" s="46"/>
      <c r="S452" s="46"/>
      <c r="T452" s="46"/>
    </row>
    <row r="453" ht="15.75" customHeight="1">
      <c r="A453" s="696" t="s">
        <v>1847</v>
      </c>
      <c r="B453" s="697">
        <v>238.58</v>
      </c>
      <c r="C453" s="702">
        <v>8.595090571124E12</v>
      </c>
      <c r="D453" s="698">
        <v>511.0</v>
      </c>
      <c r="E453" s="699" t="s">
        <v>1848</v>
      </c>
      <c r="F453" s="700">
        <f>B453*євро</f>
        <v>10393.37983</v>
      </c>
      <c r="G453" s="46"/>
      <c r="H453" s="46"/>
      <c r="I453" s="46"/>
      <c r="J453" s="46"/>
      <c r="K453" s="46"/>
      <c r="L453" s="46"/>
      <c r="M453" s="46"/>
      <c r="N453" s="46"/>
      <c r="O453" s="46"/>
      <c r="P453" s="46"/>
      <c r="Q453" s="46"/>
      <c r="R453" s="46"/>
      <c r="S453" s="46"/>
      <c r="T453" s="46"/>
    </row>
    <row r="454" ht="15.75" customHeight="1">
      <c r="A454" s="696" t="s">
        <v>1849</v>
      </c>
      <c r="B454" s="697">
        <v>673.93</v>
      </c>
      <c r="C454" s="702">
        <v>8.595090571131E12</v>
      </c>
      <c r="D454" s="698">
        <v>1464.0</v>
      </c>
      <c r="E454" s="699" t="s">
        <v>1850</v>
      </c>
      <c r="F454" s="700">
        <f>B454*євро</f>
        <v>29358.74956</v>
      </c>
      <c r="G454" s="46"/>
      <c r="H454" s="46"/>
      <c r="I454" s="46"/>
      <c r="J454" s="46"/>
      <c r="K454" s="46"/>
      <c r="L454" s="46"/>
      <c r="M454" s="46"/>
      <c r="N454" s="46"/>
      <c r="O454" s="46"/>
      <c r="P454" s="46"/>
      <c r="Q454" s="46"/>
      <c r="R454" s="46"/>
      <c r="S454" s="46"/>
      <c r="T454" s="46"/>
    </row>
    <row r="455" ht="15.75" customHeight="1">
      <c r="A455" s="696" t="s">
        <v>1851</v>
      </c>
      <c r="B455" s="697">
        <v>899.16</v>
      </c>
      <c r="C455" s="702">
        <v>8.595090571148E12</v>
      </c>
      <c r="D455" s="698">
        <v>1731.0</v>
      </c>
      <c r="E455" s="699" t="s">
        <v>1852</v>
      </c>
      <c r="F455" s="700">
        <f>B455*євро</f>
        <v>39170.55666</v>
      </c>
      <c r="G455" s="46"/>
      <c r="H455" s="46"/>
      <c r="I455" s="46"/>
      <c r="J455" s="46"/>
      <c r="K455" s="46"/>
      <c r="L455" s="46"/>
      <c r="M455" s="46"/>
      <c r="N455" s="46"/>
      <c r="O455" s="46"/>
      <c r="P455" s="46"/>
      <c r="Q455" s="46"/>
      <c r="R455" s="46"/>
      <c r="S455" s="46"/>
      <c r="T455" s="46"/>
    </row>
    <row r="456" ht="15.75" customHeight="1">
      <c r="A456" s="696" t="s">
        <v>1853</v>
      </c>
      <c r="B456" s="697">
        <v>817.79</v>
      </c>
      <c r="C456" s="702">
        <v>8.595090571155E12</v>
      </c>
      <c r="D456" s="698">
        <v>1804.0</v>
      </c>
      <c r="E456" s="699" t="s">
        <v>1854</v>
      </c>
      <c r="F456" s="700">
        <f>B456*євро</f>
        <v>35625.79467</v>
      </c>
      <c r="G456" s="46"/>
      <c r="H456" s="46"/>
      <c r="I456" s="46"/>
      <c r="J456" s="46"/>
      <c r="K456" s="46"/>
      <c r="L456" s="46"/>
      <c r="M456" s="46"/>
      <c r="N456" s="46"/>
      <c r="O456" s="46"/>
      <c r="P456" s="46"/>
      <c r="Q456" s="46"/>
      <c r="R456" s="46"/>
      <c r="S456" s="46"/>
      <c r="T456" s="46"/>
    </row>
    <row r="457" ht="15.75" customHeight="1">
      <c r="A457" s="696" t="s">
        <v>1855</v>
      </c>
      <c r="B457" s="697">
        <v>246.9</v>
      </c>
      <c r="C457" s="702">
        <v>8.595090571162E12</v>
      </c>
      <c r="D457" s="698">
        <v>511.0</v>
      </c>
      <c r="E457" s="699" t="s">
        <v>1856</v>
      </c>
      <c r="F457" s="700">
        <f>B457*євро</f>
        <v>10755.82815</v>
      </c>
      <c r="G457" s="46"/>
      <c r="H457" s="46"/>
      <c r="I457" s="46"/>
      <c r="J457" s="46"/>
      <c r="K457" s="46"/>
      <c r="L457" s="46"/>
      <c r="M457" s="46"/>
      <c r="N457" s="46"/>
      <c r="O457" s="46"/>
      <c r="P457" s="46"/>
      <c r="Q457" s="46"/>
      <c r="R457" s="46"/>
      <c r="S457" s="46"/>
      <c r="T457" s="46"/>
    </row>
    <row r="458" ht="15.75" customHeight="1">
      <c r="A458" s="696" t="s">
        <v>1857</v>
      </c>
      <c r="B458" s="697">
        <v>673.93</v>
      </c>
      <c r="C458" s="702">
        <v>8.595090571179E12</v>
      </c>
      <c r="D458" s="698">
        <v>1463.0</v>
      </c>
      <c r="E458" s="699" t="s">
        <v>1858</v>
      </c>
      <c r="F458" s="700">
        <f>B458*євро</f>
        <v>29358.74956</v>
      </c>
      <c r="G458" s="46"/>
      <c r="H458" s="46"/>
      <c r="I458" s="46"/>
      <c r="J458" s="46"/>
      <c r="K458" s="46"/>
      <c r="L458" s="46"/>
      <c r="M458" s="46"/>
      <c r="N458" s="46"/>
      <c r="O458" s="46"/>
      <c r="P458" s="46"/>
      <c r="Q458" s="46"/>
      <c r="R458" s="46"/>
      <c r="S458" s="46"/>
      <c r="T458" s="46"/>
    </row>
    <row r="459" ht="15.75" customHeight="1">
      <c r="A459" s="696" t="s">
        <v>1859</v>
      </c>
      <c r="B459" s="697">
        <v>899.16</v>
      </c>
      <c r="C459" s="702">
        <v>8.595090571186E12</v>
      </c>
      <c r="D459" s="698">
        <v>1730.0</v>
      </c>
      <c r="E459" s="699" t="s">
        <v>1860</v>
      </c>
      <c r="F459" s="700">
        <f>B459*євро</f>
        <v>39170.55666</v>
      </c>
      <c r="G459" s="46"/>
      <c r="H459" s="46"/>
      <c r="I459" s="46"/>
      <c r="J459" s="46"/>
      <c r="K459" s="46"/>
      <c r="L459" s="46"/>
      <c r="M459" s="46"/>
      <c r="N459" s="46"/>
      <c r="O459" s="46"/>
      <c r="P459" s="46"/>
      <c r="Q459" s="46"/>
      <c r="R459" s="46"/>
      <c r="S459" s="46"/>
      <c r="T459" s="46"/>
    </row>
    <row r="460" ht="15.75" customHeight="1">
      <c r="A460" s="696" t="s">
        <v>1861</v>
      </c>
      <c r="B460" s="697">
        <v>817.79</v>
      </c>
      <c r="C460" s="702">
        <v>8.595090571193E12</v>
      </c>
      <c r="D460" s="698">
        <v>1810.0</v>
      </c>
      <c r="E460" s="699" t="s">
        <v>1862</v>
      </c>
      <c r="F460" s="700">
        <f>B460*євро</f>
        <v>35625.79467</v>
      </c>
      <c r="G460" s="46"/>
      <c r="H460" s="46"/>
      <c r="I460" s="46"/>
      <c r="J460" s="46"/>
      <c r="K460" s="46"/>
      <c r="L460" s="46"/>
      <c r="M460" s="46"/>
      <c r="N460" s="46"/>
      <c r="O460" s="46"/>
      <c r="P460" s="46"/>
      <c r="Q460" s="46"/>
      <c r="R460" s="46"/>
      <c r="S460" s="46"/>
      <c r="T460" s="46"/>
    </row>
    <row r="461" ht="15.75" customHeight="1">
      <c r="A461" s="696" t="s">
        <v>1863</v>
      </c>
      <c r="B461" s="697">
        <v>82.13</v>
      </c>
      <c r="C461" s="702">
        <v>8.595090571209E12</v>
      </c>
      <c r="D461" s="698">
        <v>86.0</v>
      </c>
      <c r="E461" s="699" t="s">
        <v>1864</v>
      </c>
      <c r="F461" s="700">
        <f>B461*євро</f>
        <v>3577.870255</v>
      </c>
      <c r="G461" s="46"/>
      <c r="H461" s="46"/>
      <c r="I461" s="46"/>
      <c r="J461" s="46"/>
      <c r="K461" s="46"/>
      <c r="L461" s="46"/>
      <c r="M461" s="46"/>
      <c r="N461" s="46"/>
      <c r="O461" s="46"/>
      <c r="P461" s="46"/>
      <c r="Q461" s="46"/>
      <c r="R461" s="46"/>
      <c r="S461" s="46"/>
      <c r="T461" s="46"/>
    </row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1">
    <mergeCell ref="C2:F2"/>
  </mergeCells>
  <hyperlinks>
    <hyperlink r:id="rId1" ref="E3"/>
    <hyperlink r:id="rId2" ref="E4"/>
    <hyperlink r:id="rId3" ref="E5"/>
    <hyperlink r:id="rId4" ref="E6"/>
    <hyperlink r:id="rId5" ref="E7"/>
    <hyperlink r:id="rId6" ref="E8"/>
    <hyperlink r:id="rId7" ref="E9"/>
    <hyperlink r:id="rId8" ref="E10"/>
    <hyperlink r:id="rId9" ref="E11"/>
    <hyperlink r:id="rId10" ref="E12"/>
    <hyperlink r:id="rId11" ref="E13"/>
    <hyperlink r:id="rId12" ref="E14"/>
    <hyperlink r:id="rId13" ref="E15"/>
    <hyperlink r:id="rId14" ref="E16"/>
    <hyperlink r:id="rId15" ref="E17"/>
    <hyperlink r:id="rId16" ref="E18"/>
    <hyperlink r:id="rId17" ref="E19"/>
    <hyperlink r:id="rId18" ref="E20"/>
    <hyperlink r:id="rId19" ref="E21"/>
    <hyperlink r:id="rId20" ref="E22"/>
    <hyperlink r:id="rId21" ref="E23"/>
    <hyperlink r:id="rId22" ref="E24"/>
    <hyperlink r:id="rId23" ref="E25"/>
    <hyperlink r:id="rId24" ref="E26"/>
    <hyperlink r:id="rId25" ref="E27"/>
    <hyperlink r:id="rId26" ref="E28"/>
    <hyperlink r:id="rId27" ref="E29"/>
    <hyperlink r:id="rId28" ref="E30"/>
    <hyperlink r:id="rId29" ref="E31"/>
    <hyperlink r:id="rId30" ref="E32"/>
    <hyperlink r:id="rId31" ref="E33"/>
    <hyperlink r:id="rId32" ref="E34"/>
    <hyperlink r:id="rId33" ref="E35"/>
    <hyperlink r:id="rId34" ref="E36"/>
    <hyperlink r:id="rId35" ref="E37"/>
    <hyperlink r:id="rId36" ref="E38"/>
    <hyperlink r:id="rId37" ref="E39"/>
    <hyperlink r:id="rId38" ref="E40"/>
    <hyperlink r:id="rId39" ref="E41"/>
    <hyperlink r:id="rId40" ref="E42"/>
    <hyperlink r:id="rId41" ref="E43"/>
    <hyperlink r:id="rId42" ref="E44"/>
    <hyperlink r:id="rId43" ref="E45"/>
    <hyperlink r:id="rId44" ref="E46"/>
    <hyperlink r:id="rId45" ref="E47"/>
    <hyperlink r:id="rId46" ref="E48"/>
    <hyperlink r:id="rId47" ref="E49"/>
    <hyperlink r:id="rId48" ref="E50"/>
    <hyperlink r:id="rId49" ref="E51"/>
    <hyperlink r:id="rId50" ref="E52"/>
    <hyperlink r:id="rId51" ref="E53"/>
    <hyperlink r:id="rId52" ref="E54"/>
    <hyperlink r:id="rId53" ref="E55"/>
    <hyperlink r:id="rId54" ref="E56"/>
    <hyperlink r:id="rId55" ref="E57"/>
    <hyperlink r:id="rId56" ref="E58"/>
    <hyperlink r:id="rId57" ref="E59"/>
    <hyperlink r:id="rId58" ref="E60"/>
    <hyperlink r:id="rId59" ref="E61"/>
    <hyperlink r:id="rId60" ref="E62"/>
    <hyperlink r:id="rId61" ref="E63"/>
    <hyperlink r:id="rId62" ref="E64"/>
    <hyperlink r:id="rId63" ref="E65"/>
    <hyperlink r:id="rId64" ref="E66"/>
    <hyperlink r:id="rId65" ref="E67"/>
    <hyperlink r:id="rId66" ref="E68"/>
    <hyperlink r:id="rId67" ref="E69"/>
    <hyperlink r:id="rId68" ref="E70"/>
    <hyperlink r:id="rId69" ref="E71"/>
    <hyperlink r:id="rId70" ref="E72"/>
    <hyperlink r:id="rId71" ref="E73"/>
    <hyperlink r:id="rId72" ref="E74"/>
    <hyperlink r:id="rId73" ref="E75"/>
    <hyperlink r:id="rId74" ref="E76"/>
    <hyperlink r:id="rId75" ref="E77"/>
    <hyperlink r:id="rId76" ref="E78"/>
    <hyperlink r:id="rId77" ref="E79"/>
    <hyperlink r:id="rId78" ref="E80"/>
    <hyperlink r:id="rId79" ref="E81"/>
    <hyperlink r:id="rId80" ref="E82"/>
    <hyperlink r:id="rId81" ref="E83"/>
    <hyperlink r:id="rId82" ref="E84"/>
    <hyperlink r:id="rId83" ref="E85"/>
    <hyperlink r:id="rId84" ref="E86"/>
    <hyperlink r:id="rId85" ref="E87"/>
    <hyperlink r:id="rId86" ref="E88"/>
    <hyperlink r:id="rId87" ref="E89"/>
    <hyperlink r:id="rId88" ref="E90"/>
    <hyperlink r:id="rId89" ref="E91"/>
    <hyperlink r:id="rId90" ref="E92"/>
    <hyperlink r:id="rId91" ref="E93"/>
    <hyperlink r:id="rId92" ref="E94"/>
    <hyperlink r:id="rId93" ref="E95"/>
    <hyperlink r:id="rId94" ref="E96"/>
    <hyperlink r:id="rId95" ref="E97"/>
    <hyperlink r:id="rId96" ref="E98"/>
    <hyperlink r:id="rId97" ref="E99"/>
    <hyperlink r:id="rId98" ref="E100"/>
    <hyperlink r:id="rId99" ref="E101"/>
    <hyperlink r:id="rId100" ref="E102"/>
    <hyperlink r:id="rId101" ref="E103"/>
    <hyperlink r:id="rId102" ref="E104"/>
    <hyperlink r:id="rId103" ref="E105"/>
    <hyperlink r:id="rId104" ref="E106"/>
    <hyperlink r:id="rId105" ref="E107"/>
    <hyperlink r:id="rId106" ref="E108"/>
    <hyperlink r:id="rId107" ref="E109"/>
    <hyperlink r:id="rId108" ref="E110"/>
    <hyperlink r:id="rId109" ref="E111"/>
    <hyperlink r:id="rId110" ref="E112"/>
    <hyperlink r:id="rId111" ref="E113"/>
    <hyperlink r:id="rId112" ref="E114"/>
    <hyperlink r:id="rId113" ref="E115"/>
    <hyperlink r:id="rId114" ref="E116"/>
    <hyperlink r:id="rId115" ref="E117"/>
    <hyperlink r:id="rId116" ref="E118"/>
    <hyperlink r:id="rId117" ref="E119"/>
    <hyperlink r:id="rId118" ref="E120"/>
    <hyperlink r:id="rId119" ref="E121"/>
    <hyperlink r:id="rId120" ref="E122"/>
    <hyperlink r:id="rId121" ref="E123"/>
    <hyperlink r:id="rId122" ref="E124"/>
    <hyperlink r:id="rId123" ref="E125"/>
    <hyperlink r:id="rId124" ref="E126"/>
    <hyperlink r:id="rId125" ref="E127"/>
    <hyperlink r:id="rId126" ref="E128"/>
    <hyperlink r:id="rId127" ref="E129"/>
    <hyperlink r:id="rId128" ref="E130"/>
    <hyperlink r:id="rId129" ref="E131"/>
    <hyperlink r:id="rId130" ref="E132"/>
    <hyperlink r:id="rId131" ref="E133"/>
    <hyperlink r:id="rId132" ref="E134"/>
    <hyperlink r:id="rId133" ref="E135"/>
    <hyperlink r:id="rId134" ref="E136"/>
    <hyperlink r:id="rId135" ref="E137"/>
    <hyperlink r:id="rId136" ref="E138"/>
    <hyperlink r:id="rId137" ref="E139"/>
    <hyperlink r:id="rId138" ref="E140"/>
    <hyperlink r:id="rId139" ref="E141"/>
    <hyperlink r:id="rId140" ref="E142"/>
    <hyperlink r:id="rId141" ref="E143"/>
    <hyperlink r:id="rId142" ref="E144"/>
    <hyperlink r:id="rId143" ref="E145"/>
    <hyperlink r:id="rId144" ref="E146"/>
    <hyperlink r:id="rId145" ref="E147"/>
    <hyperlink r:id="rId146" ref="E148"/>
    <hyperlink r:id="rId147" ref="E149"/>
    <hyperlink r:id="rId148" ref="E150"/>
    <hyperlink r:id="rId149" ref="E151"/>
    <hyperlink r:id="rId150" ref="E152"/>
    <hyperlink r:id="rId151" ref="E153"/>
    <hyperlink r:id="rId152" ref="E154"/>
    <hyperlink r:id="rId153" ref="E155"/>
    <hyperlink r:id="rId154" ref="E156"/>
    <hyperlink r:id="rId155" ref="E157"/>
    <hyperlink r:id="rId156" ref="E158"/>
    <hyperlink r:id="rId157" ref="E159"/>
    <hyperlink r:id="rId158" ref="E160"/>
    <hyperlink r:id="rId159" ref="E161"/>
    <hyperlink r:id="rId160" ref="E162"/>
    <hyperlink r:id="rId161" ref="E163"/>
    <hyperlink r:id="rId162" ref="E164"/>
    <hyperlink r:id="rId163" ref="E165"/>
    <hyperlink r:id="rId164" ref="E166"/>
    <hyperlink r:id="rId165" ref="E167"/>
    <hyperlink r:id="rId166" ref="E168"/>
    <hyperlink r:id="rId167" ref="E169"/>
    <hyperlink r:id="rId168" ref="E170"/>
    <hyperlink r:id="rId169" ref="E171"/>
    <hyperlink r:id="rId170" ref="E172"/>
    <hyperlink r:id="rId171" ref="E173"/>
    <hyperlink r:id="rId172" ref="E174"/>
    <hyperlink r:id="rId173" ref="E175"/>
    <hyperlink r:id="rId174" ref="E176"/>
    <hyperlink r:id="rId175" ref="E177"/>
    <hyperlink r:id="rId176" ref="E178"/>
    <hyperlink r:id="rId177" ref="E179"/>
    <hyperlink r:id="rId178" ref="E180"/>
    <hyperlink r:id="rId179" ref="E181"/>
    <hyperlink r:id="rId180" ref="E182"/>
    <hyperlink r:id="rId181" ref="E183"/>
    <hyperlink r:id="rId182" ref="E184"/>
    <hyperlink r:id="rId183" ref="E185"/>
    <hyperlink r:id="rId184" ref="E186"/>
    <hyperlink r:id="rId185" ref="E187"/>
    <hyperlink r:id="rId186" ref="E188"/>
    <hyperlink r:id="rId187" ref="E189"/>
    <hyperlink r:id="rId188" ref="E190"/>
    <hyperlink r:id="rId189" ref="E191"/>
    <hyperlink r:id="rId190" ref="E192"/>
    <hyperlink r:id="rId191" ref="E193"/>
    <hyperlink r:id="rId192" ref="E194"/>
    <hyperlink r:id="rId193" ref="E195"/>
    <hyperlink r:id="rId194" ref="E196"/>
    <hyperlink r:id="rId195" ref="E197"/>
    <hyperlink r:id="rId196" ref="E198"/>
    <hyperlink r:id="rId197" ref="E199"/>
    <hyperlink r:id="rId198" ref="E200"/>
    <hyperlink r:id="rId199" ref="E201"/>
    <hyperlink r:id="rId200" ref="E202"/>
    <hyperlink r:id="rId201" ref="E203"/>
    <hyperlink r:id="rId202" ref="E204"/>
    <hyperlink r:id="rId203" ref="E205"/>
    <hyperlink r:id="rId204" ref="E206"/>
    <hyperlink r:id="rId205" ref="E207"/>
    <hyperlink r:id="rId206" ref="E208"/>
    <hyperlink r:id="rId207" ref="E209"/>
    <hyperlink r:id="rId208" ref="E210"/>
    <hyperlink r:id="rId209" ref="E211"/>
    <hyperlink r:id="rId210" ref="E212"/>
    <hyperlink r:id="rId211" ref="E213"/>
    <hyperlink r:id="rId212" ref="E214"/>
    <hyperlink r:id="rId213" ref="E215"/>
    <hyperlink r:id="rId214" ref="E216"/>
    <hyperlink r:id="rId215" ref="E217"/>
    <hyperlink r:id="rId216" ref="E218"/>
    <hyperlink r:id="rId217" ref="E219"/>
    <hyperlink r:id="rId218" ref="E220"/>
    <hyperlink r:id="rId219" ref="E221"/>
    <hyperlink r:id="rId220" ref="E222"/>
    <hyperlink r:id="rId221" ref="E223"/>
    <hyperlink r:id="rId222" ref="E224"/>
    <hyperlink r:id="rId223" ref="E225"/>
    <hyperlink r:id="rId224" ref="E226"/>
    <hyperlink r:id="rId225" ref="E227"/>
    <hyperlink r:id="rId226" ref="E228"/>
    <hyperlink r:id="rId227" ref="E229"/>
    <hyperlink r:id="rId228" ref="E230"/>
    <hyperlink r:id="rId229" ref="E231"/>
    <hyperlink r:id="rId230" ref="E232"/>
    <hyperlink r:id="rId231" ref="E233"/>
    <hyperlink r:id="rId232" ref="E234"/>
    <hyperlink r:id="rId233" ref="E235"/>
    <hyperlink r:id="rId234" ref="E236"/>
    <hyperlink r:id="rId235" ref="E237"/>
    <hyperlink r:id="rId236" ref="E238"/>
    <hyperlink r:id="rId237" ref="E239"/>
    <hyperlink r:id="rId238" ref="E240"/>
    <hyperlink r:id="rId239" ref="E241"/>
    <hyperlink r:id="rId240" ref="E242"/>
    <hyperlink r:id="rId241" ref="E243"/>
    <hyperlink r:id="rId242" ref="E244"/>
    <hyperlink r:id="rId243" ref="E245"/>
    <hyperlink r:id="rId244" ref="E246"/>
    <hyperlink r:id="rId245" ref="E247"/>
    <hyperlink r:id="rId246" ref="E248"/>
    <hyperlink r:id="rId247" ref="E249"/>
    <hyperlink r:id="rId248" ref="E250"/>
    <hyperlink r:id="rId249" ref="E251"/>
    <hyperlink r:id="rId250" ref="E252"/>
    <hyperlink r:id="rId251" ref="E253"/>
    <hyperlink r:id="rId252" ref="E254"/>
    <hyperlink r:id="rId253" ref="E255"/>
    <hyperlink r:id="rId254" ref="E256"/>
    <hyperlink r:id="rId255" ref="E257"/>
    <hyperlink r:id="rId256" ref="E258"/>
    <hyperlink r:id="rId257" ref="E259"/>
    <hyperlink r:id="rId258" ref="E260"/>
    <hyperlink r:id="rId259" ref="E261"/>
    <hyperlink r:id="rId260" ref="E262"/>
    <hyperlink r:id="rId261" ref="E263"/>
    <hyperlink r:id="rId262" ref="E264"/>
    <hyperlink r:id="rId263" ref="E265"/>
    <hyperlink r:id="rId264" ref="E266"/>
    <hyperlink r:id="rId265" ref="E267"/>
    <hyperlink r:id="rId266" ref="E268"/>
    <hyperlink r:id="rId267" ref="E269"/>
    <hyperlink r:id="rId268" ref="E270"/>
    <hyperlink r:id="rId269" ref="E271"/>
    <hyperlink r:id="rId270" ref="E272"/>
    <hyperlink r:id="rId271" ref="E273"/>
    <hyperlink r:id="rId272" ref="E274"/>
    <hyperlink r:id="rId273" ref="E275"/>
    <hyperlink r:id="rId274" ref="E276"/>
    <hyperlink r:id="rId275" ref="E277"/>
    <hyperlink r:id="rId276" ref="E278"/>
    <hyperlink r:id="rId277" ref="E279"/>
    <hyperlink r:id="rId278" ref="E280"/>
    <hyperlink r:id="rId279" ref="E281"/>
    <hyperlink r:id="rId280" ref="E282"/>
    <hyperlink r:id="rId281" ref="E283"/>
    <hyperlink r:id="rId282" ref="E284"/>
    <hyperlink r:id="rId283" ref="E285"/>
    <hyperlink r:id="rId284" ref="E286"/>
    <hyperlink r:id="rId285" ref="E287"/>
    <hyperlink r:id="rId286" ref="E288"/>
    <hyperlink r:id="rId287" ref="E289"/>
    <hyperlink r:id="rId288" ref="E290"/>
    <hyperlink r:id="rId289" ref="E291"/>
    <hyperlink r:id="rId290" ref="E292"/>
    <hyperlink r:id="rId291" ref="E293"/>
    <hyperlink r:id="rId292" ref="E294"/>
    <hyperlink r:id="rId293" ref="E295"/>
    <hyperlink r:id="rId294" ref="E296"/>
    <hyperlink r:id="rId295" ref="E297"/>
    <hyperlink r:id="rId296" ref="E298"/>
    <hyperlink r:id="rId297" ref="E299"/>
    <hyperlink r:id="rId298" ref="E300"/>
    <hyperlink r:id="rId299" ref="E301"/>
    <hyperlink r:id="rId300" ref="E302"/>
    <hyperlink r:id="rId301" ref="E303"/>
    <hyperlink r:id="rId302" ref="E304"/>
    <hyperlink r:id="rId303" ref="E305"/>
    <hyperlink r:id="rId304" ref="E306"/>
    <hyperlink r:id="rId305" ref="E307"/>
    <hyperlink r:id="rId306" ref="E308"/>
    <hyperlink r:id="rId307" ref="E309"/>
    <hyperlink r:id="rId308" ref="E310"/>
    <hyperlink r:id="rId309" ref="E311"/>
    <hyperlink r:id="rId310" ref="E312"/>
    <hyperlink r:id="rId311" ref="E313"/>
    <hyperlink r:id="rId312" ref="E314"/>
    <hyperlink r:id="rId313" ref="E315"/>
    <hyperlink r:id="rId314" ref="E316"/>
    <hyperlink r:id="rId315" ref="E317"/>
    <hyperlink r:id="rId316" ref="E318"/>
    <hyperlink r:id="rId317" ref="E319"/>
    <hyperlink r:id="rId318" ref="E320"/>
    <hyperlink r:id="rId319" ref="E321"/>
    <hyperlink r:id="rId320" ref="E322"/>
    <hyperlink r:id="rId321" ref="E323"/>
    <hyperlink r:id="rId322" ref="E324"/>
    <hyperlink r:id="rId323" ref="E325"/>
    <hyperlink r:id="rId324" ref="E326"/>
    <hyperlink r:id="rId325" ref="E327"/>
    <hyperlink r:id="rId326" ref="E328"/>
    <hyperlink r:id="rId327" ref="E329"/>
    <hyperlink r:id="rId328" ref="E330"/>
    <hyperlink r:id="rId329" ref="E331"/>
    <hyperlink r:id="rId330" ref="E332"/>
    <hyperlink r:id="rId331" ref="E333"/>
    <hyperlink r:id="rId332" ref="E334"/>
    <hyperlink r:id="rId333" ref="E335"/>
    <hyperlink r:id="rId334" ref="E336"/>
    <hyperlink r:id="rId335" ref="E337"/>
    <hyperlink r:id="rId336" ref="E338"/>
    <hyperlink r:id="rId337" ref="E339"/>
    <hyperlink r:id="rId338" ref="E340"/>
    <hyperlink r:id="rId339" ref="E341"/>
    <hyperlink r:id="rId340" ref="E342"/>
    <hyperlink r:id="rId341" ref="E343"/>
    <hyperlink r:id="rId342" ref="E344"/>
    <hyperlink r:id="rId343" ref="E345"/>
    <hyperlink r:id="rId344" ref="E346"/>
    <hyperlink r:id="rId345" ref="E347"/>
    <hyperlink r:id="rId346" ref="E348"/>
    <hyperlink r:id="rId347" ref="E349"/>
    <hyperlink r:id="rId348" ref="E350"/>
    <hyperlink r:id="rId349" ref="E351"/>
    <hyperlink r:id="rId350" ref="E352"/>
    <hyperlink r:id="rId351" ref="E353"/>
    <hyperlink r:id="rId352" ref="E354"/>
    <hyperlink r:id="rId353" ref="E355"/>
    <hyperlink r:id="rId354" ref="E356"/>
    <hyperlink r:id="rId355" ref="E357"/>
    <hyperlink r:id="rId356" ref="E358"/>
    <hyperlink r:id="rId357" ref="E359"/>
    <hyperlink r:id="rId358" ref="E360"/>
    <hyperlink r:id="rId359" ref="E361"/>
    <hyperlink r:id="rId360" ref="E362"/>
    <hyperlink r:id="rId361" ref="E363"/>
    <hyperlink r:id="rId362" ref="E364"/>
    <hyperlink r:id="rId363" ref="E365"/>
    <hyperlink r:id="rId364" ref="E366"/>
    <hyperlink r:id="rId365" ref="E367"/>
    <hyperlink r:id="rId366" ref="E368"/>
    <hyperlink r:id="rId367" ref="E369"/>
    <hyperlink r:id="rId368" ref="E370"/>
    <hyperlink r:id="rId369" ref="E371"/>
    <hyperlink r:id="rId370" ref="E372"/>
    <hyperlink r:id="rId371" ref="E373"/>
    <hyperlink r:id="rId372" ref="E374"/>
    <hyperlink r:id="rId373" ref="E375"/>
    <hyperlink r:id="rId374" ref="E376"/>
    <hyperlink r:id="rId375" ref="E377"/>
    <hyperlink r:id="rId376" ref="E378"/>
    <hyperlink r:id="rId377" ref="E379"/>
    <hyperlink r:id="rId378" ref="E380"/>
    <hyperlink r:id="rId379" ref="E381"/>
    <hyperlink r:id="rId380" ref="E382"/>
    <hyperlink r:id="rId381" ref="E383"/>
    <hyperlink r:id="rId382" ref="E384"/>
    <hyperlink r:id="rId383" ref="E385"/>
    <hyperlink r:id="rId384" ref="E386"/>
    <hyperlink r:id="rId385" ref="E387"/>
    <hyperlink r:id="rId386" ref="E388"/>
    <hyperlink r:id="rId387" ref="E389"/>
    <hyperlink r:id="rId388" ref="E390"/>
    <hyperlink r:id="rId389" ref="E391"/>
    <hyperlink r:id="rId390" ref="E392"/>
    <hyperlink r:id="rId391" ref="E393"/>
    <hyperlink r:id="rId392" ref="E394"/>
    <hyperlink r:id="rId393" ref="E395"/>
    <hyperlink r:id="rId394" ref="E396"/>
    <hyperlink r:id="rId395" ref="E397"/>
    <hyperlink r:id="rId396" ref="E398"/>
    <hyperlink r:id="rId397" ref="E399"/>
    <hyperlink r:id="rId398" ref="E400"/>
    <hyperlink r:id="rId399" ref="E401"/>
    <hyperlink r:id="rId400" ref="E402"/>
    <hyperlink r:id="rId401" ref="E403"/>
    <hyperlink r:id="rId402" ref="E404"/>
    <hyperlink r:id="rId403" ref="E405"/>
    <hyperlink r:id="rId404" ref="E406"/>
    <hyperlink r:id="rId405" ref="E407"/>
    <hyperlink r:id="rId406" ref="E408"/>
    <hyperlink r:id="rId407" ref="E409"/>
    <hyperlink r:id="rId408" ref="E410"/>
    <hyperlink r:id="rId409" ref="E411"/>
    <hyperlink r:id="rId410" ref="E412"/>
    <hyperlink r:id="rId411" ref="E413"/>
    <hyperlink r:id="rId412" ref="E414"/>
    <hyperlink r:id="rId413" ref="E415"/>
    <hyperlink r:id="rId414" ref="E416"/>
    <hyperlink r:id="rId415" ref="E417"/>
    <hyperlink r:id="rId416" ref="E418"/>
    <hyperlink r:id="rId417" ref="E419"/>
    <hyperlink r:id="rId418" ref="E420"/>
    <hyperlink r:id="rId419" ref="E421"/>
    <hyperlink r:id="rId420" ref="E422"/>
    <hyperlink r:id="rId421" ref="E423"/>
    <hyperlink r:id="rId422" ref="E424"/>
    <hyperlink r:id="rId423" ref="E425"/>
    <hyperlink r:id="rId424" ref="E426"/>
    <hyperlink r:id="rId425" ref="E427"/>
    <hyperlink r:id="rId426" ref="E428"/>
    <hyperlink r:id="rId427" ref="E429"/>
    <hyperlink r:id="rId428" ref="E430"/>
    <hyperlink r:id="rId429" ref="E431"/>
    <hyperlink r:id="rId430" ref="E432"/>
    <hyperlink r:id="rId431" ref="E433"/>
    <hyperlink r:id="rId432" ref="E434"/>
    <hyperlink r:id="rId433" ref="E435"/>
    <hyperlink r:id="rId434" ref="E436"/>
    <hyperlink r:id="rId435" ref="E437"/>
    <hyperlink r:id="rId436" ref="E438"/>
    <hyperlink r:id="rId437" ref="E439"/>
    <hyperlink r:id="rId438" ref="E442"/>
    <hyperlink r:id="rId439" ref="E443"/>
    <hyperlink r:id="rId440" ref="E444"/>
    <hyperlink r:id="rId441" ref="E445"/>
    <hyperlink r:id="rId442" ref="E446"/>
    <hyperlink r:id="rId443" ref="E447"/>
    <hyperlink r:id="rId444" ref="E448"/>
    <hyperlink r:id="rId445" ref="E449"/>
    <hyperlink r:id="rId446" ref="E450"/>
    <hyperlink r:id="rId447" ref="E451"/>
    <hyperlink r:id="rId448" ref="E452"/>
    <hyperlink r:id="rId449" ref="E453"/>
    <hyperlink r:id="rId450" ref="E454"/>
    <hyperlink r:id="rId451" ref="E455"/>
    <hyperlink r:id="rId452" ref="E456"/>
    <hyperlink r:id="rId453" ref="E457"/>
    <hyperlink r:id="rId454" ref="E458"/>
    <hyperlink r:id="rId455" ref="E459"/>
    <hyperlink r:id="rId456" ref="E460"/>
    <hyperlink r:id="rId457" ref="E461"/>
  </hyperlinks>
  <drawing r:id="rId458"/>
</worksheet>
</file>