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9F26903-D943-4447-A4A7-6C10D96AF10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ROTART" sheetId="1" r:id="rId1"/>
    <sheet name="SCHIRTEC" sheetId="2" r:id="rId2"/>
    <sheet name="Специфікація" sheetId="3" state="hidden" r:id="rId3"/>
    <sheet name="Лист6" sheetId="4" state="hidden" r:id="rId4"/>
    <sheet name="FS" sheetId="5" state="hidden" r:id="rId5"/>
    <sheet name="Лист1" sheetId="6" state="hidden" r:id="rId6"/>
    <sheet name="Хіт продаж (Saltek)" sheetId="7" r:id="rId7"/>
    <sheet name="SALTEK_загальний" sheetId="8" r:id="rId8"/>
  </sheets>
  <definedNames>
    <definedName name="__xlnm_Print_Area" localSheetId="4">FS!$A$6:$I$678</definedName>
    <definedName name="__xlnm_Print_Area_0" localSheetId="4">FS!$A$6:$I$678</definedName>
    <definedName name="__xlnm_Print_Area_0_0" localSheetId="4">FS!$A$6:$I$678</definedName>
    <definedName name="__xlnm_Print_Area_0_0_0" localSheetId="4">FS!$A$6:$I$678</definedName>
    <definedName name="__xlnm_Print_Area_0_0_0_0" localSheetId="4">FS!$A$6:$I$678</definedName>
    <definedName name="__xlnm_Print_Area_0_0_0_0_0" localSheetId="4">FS!$A$6:$I$678</definedName>
    <definedName name="__xlnm_Print_Area_0_0_0_0_0_0" localSheetId="4">FS!$A$6:$I$678</definedName>
    <definedName name="__xlnm_Print_Area_0_0_0_0_0_0_0" localSheetId="4">FS!$A$6:$I$678</definedName>
    <definedName name="__xlnm_Print_Area_0_0_0_0_0_0_0_0" localSheetId="4">FS!$A$6:$I$678</definedName>
    <definedName name="__xlnm_Print_Area_0_0_0_0_0_0_0_0_0" localSheetId="4">FS!$A$6:$I$678</definedName>
    <definedName name="__xlnm_Print_Area_0_0_0_0_0_0_0_0_0_0" localSheetId="4">FS!$A$6:$I$678</definedName>
    <definedName name="__xlnm_Print_Area_0_0_0_0_0_0_0_0_0_0_0" localSheetId="4">FS!$A$6:$I$678</definedName>
    <definedName name="__xlnm_Print_Area_0_0_0_0_0_0_0_0_0_0_0_0" localSheetId="4">FS!$A$6:$I$678</definedName>
    <definedName name="_xlnm._FilterDatabase" localSheetId="4" hidden="1">FS!$A$1:$L$358</definedName>
    <definedName name="_xlnm._FilterDatabase" localSheetId="7" hidden="1">SALTEK_загальний!$A$3:$F$3</definedName>
    <definedName name="das">#REF!</definedName>
    <definedName name="http___www.leolightman.com_product_details_clip">#REF!</definedName>
    <definedName name="Print_Area_0" localSheetId="4">FS!$A$1:$I$676</definedName>
    <definedName name="БП">#REF!</definedName>
    <definedName name="евро">#REF!</definedName>
    <definedName name="євро">SALTEK_загальний!$B$2</definedName>
    <definedName name="Молниеприемник_SCHIRTEC_A_E.S.E.___Молниеприемник_SCHIRTEC_DA_E.S.E.">#REF!</definedName>
    <definedName name="Молниеприемник_SCHIRTEC_AS_E.S.E.">#REF!</definedName>
    <definedName name="Молниеприемник_SCHIRTEC_AМ_E.S.E.">#REF!</definedName>
    <definedName name="Молниеприемник_SCHIRTEC_DAS_E.S.E.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VHaichAOUx8yUkTrJaUi0yAB9sDd2pv7umHKN449jUU="/>
    </ext>
  </extLst>
</workbook>
</file>

<file path=xl/calcChain.xml><?xml version="1.0" encoding="utf-8"?>
<calcChain xmlns="http://schemas.openxmlformats.org/spreadsheetml/2006/main">
  <c r="F325" i="8" l="1"/>
  <c r="F180" i="8" l="1"/>
  <c r="F314" i="8"/>
  <c r="F313" i="8"/>
  <c r="F312" i="8"/>
  <c r="F311" i="8"/>
  <c r="F293" i="8"/>
  <c r="F292" i="8"/>
  <c r="F291" i="8"/>
  <c r="F290" i="8"/>
  <c r="F171" i="8"/>
  <c r="F160" i="8"/>
  <c r="F159" i="8"/>
  <c r="F164" i="8"/>
  <c r="F179" i="8"/>
  <c r="F158" i="8"/>
  <c r="F163" i="8"/>
  <c r="F320" i="8"/>
  <c r="F406" i="8"/>
  <c r="F390" i="8"/>
  <c r="F379" i="8"/>
  <c r="F418" i="8"/>
  <c r="F416" i="8"/>
  <c r="F417" i="8"/>
  <c r="F415" i="8"/>
  <c r="F414" i="8"/>
  <c r="F412" i="8"/>
  <c r="F413" i="8"/>
  <c r="F411" i="8"/>
  <c r="F392" i="8"/>
  <c r="F391" i="8"/>
  <c r="F383" i="8"/>
  <c r="F382" i="8"/>
  <c r="F276" i="8"/>
  <c r="F318" i="8"/>
  <c r="F317" i="8"/>
  <c r="F316" i="8"/>
  <c r="F315" i="8"/>
  <c r="F378" i="8"/>
  <c r="F377" i="8"/>
  <c r="F370" i="8"/>
  <c r="F365" i="8"/>
  <c r="F156" i="8"/>
  <c r="F155" i="8"/>
  <c r="F140" i="8"/>
  <c r="F128" i="8"/>
  <c r="F201" i="8"/>
  <c r="F197" i="8"/>
  <c r="F190" i="8"/>
  <c r="F203" i="8"/>
  <c r="F199" i="8"/>
  <c r="F192" i="8"/>
  <c r="F185" i="8"/>
  <c r="F338" i="8"/>
  <c r="F337" i="8"/>
  <c r="F253" i="8"/>
  <c r="F251" i="8"/>
  <c r="F249" i="8"/>
  <c r="F252" i="8"/>
  <c r="F250" i="8"/>
  <c r="F248" i="8"/>
  <c r="F165" i="8"/>
  <c r="F237" i="8"/>
  <c r="F236" i="8"/>
  <c r="F170" i="8"/>
  <c r="F167" i="8"/>
  <c r="F175" i="8"/>
  <c r="F345" i="8"/>
  <c r="F344" i="8"/>
  <c r="F122" i="8"/>
  <c r="F121" i="8"/>
  <c r="F120" i="8"/>
  <c r="F119" i="8"/>
  <c r="F118" i="8"/>
  <c r="F117" i="8"/>
  <c r="F116" i="8"/>
  <c r="F115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4" i="8"/>
  <c r="F43" i="8"/>
  <c r="F42" i="8"/>
  <c r="F41" i="8"/>
  <c r="F40" i="8"/>
  <c r="F39" i="8"/>
  <c r="F38" i="8"/>
  <c r="F37" i="8"/>
  <c r="F35" i="8"/>
  <c r="F34" i="8"/>
  <c r="F32" i="8"/>
  <c r="F31" i="8"/>
  <c r="F30" i="8"/>
  <c r="F28" i="8"/>
  <c r="F27" i="8"/>
  <c r="F25" i="8"/>
  <c r="F24" i="8"/>
  <c r="F23" i="8"/>
  <c r="F21" i="8"/>
  <c r="F20" i="8"/>
  <c r="F18" i="8"/>
  <c r="F17" i="8"/>
  <c r="F16" i="8"/>
  <c r="F14" i="8"/>
  <c r="F13" i="8"/>
  <c r="F114" i="8"/>
  <c r="F113" i="8"/>
  <c r="F112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4" i="8"/>
  <c r="F93" i="8"/>
  <c r="F92" i="8"/>
  <c r="F91" i="8"/>
  <c r="F90" i="8"/>
  <c r="F89" i="8"/>
  <c r="F88" i="8"/>
  <c r="F85" i="8"/>
  <c r="F84" i="8"/>
  <c r="F83" i="8"/>
  <c r="F82" i="8"/>
  <c r="F81" i="8"/>
  <c r="F80" i="8"/>
  <c r="F79" i="8"/>
  <c r="F78" i="8"/>
  <c r="F75" i="8"/>
  <c r="F74" i="8"/>
  <c r="F73" i="8"/>
  <c r="F72" i="8"/>
  <c r="F71" i="8"/>
  <c r="F70" i="8"/>
  <c r="F69" i="8"/>
  <c r="F68" i="8"/>
  <c r="F433" i="8"/>
  <c r="F217" i="8"/>
  <c r="F211" i="8"/>
  <c r="F284" i="8"/>
  <c r="F278" i="8"/>
  <c r="F141" i="8"/>
  <c r="F286" i="8"/>
  <c r="F280" i="8"/>
  <c r="F285" i="8"/>
  <c r="F279" i="8"/>
  <c r="F457" i="8"/>
  <c r="F455" i="8"/>
  <c r="F453" i="8"/>
  <c r="F451" i="8"/>
  <c r="F456" i="8"/>
  <c r="F452" i="8"/>
  <c r="F458" i="8"/>
  <c r="F462" i="8"/>
  <c r="F162" i="8"/>
  <c r="F168" i="8"/>
  <c r="F326" i="8"/>
  <c r="F328" i="8"/>
  <c r="F327" i="8"/>
  <c r="F360" i="8"/>
  <c r="F363" i="8"/>
  <c r="F245" i="8"/>
  <c r="F242" i="8"/>
  <c r="F239" i="8"/>
  <c r="F130" i="8"/>
  <c r="F129" i="8"/>
  <c r="F432" i="8"/>
  <c r="F254" i="8"/>
  <c r="F226" i="8"/>
  <c r="F223" i="8"/>
  <c r="F221" i="8"/>
  <c r="F219" i="8"/>
  <c r="F215" i="8"/>
  <c r="F212" i="8"/>
  <c r="F209" i="8"/>
  <c r="F206" i="8"/>
  <c r="F202" i="8"/>
  <c r="F198" i="8"/>
  <c r="F191" i="8"/>
  <c r="F184" i="8"/>
  <c r="F454" i="8"/>
  <c r="F364" i="8"/>
  <c r="F367" i="8"/>
  <c r="F366" i="8"/>
  <c r="F368" i="8"/>
  <c r="F369" i="8"/>
  <c r="F8" i="8"/>
  <c r="F4" i="8"/>
  <c r="F238" i="8"/>
  <c r="F234" i="8"/>
  <c r="F230" i="8"/>
  <c r="F232" i="8"/>
  <c r="F228" i="8"/>
  <c r="F235" i="8"/>
  <c r="F231" i="8"/>
  <c r="F233" i="8"/>
  <c r="F229" i="8"/>
  <c r="F154" i="8"/>
  <c r="F153" i="8"/>
  <c r="F151" i="8"/>
  <c r="F150" i="8"/>
  <c r="F152" i="8"/>
  <c r="F145" i="8"/>
  <c r="F144" i="8"/>
  <c r="F143" i="8"/>
  <c r="F142" i="8"/>
  <c r="F149" i="8"/>
  <c r="F148" i="8"/>
  <c r="F147" i="8"/>
  <c r="F146" i="8"/>
  <c r="F111" i="8"/>
  <c r="F96" i="8"/>
  <c r="F87" i="8"/>
  <c r="F77" i="8"/>
  <c r="F67" i="8"/>
  <c r="F46" i="8"/>
  <c r="F36" i="8"/>
  <c r="F29" i="8"/>
  <c r="F22" i="8"/>
  <c r="F15" i="8"/>
  <c r="F246" i="8"/>
  <c r="F243" i="8"/>
  <c r="F240" i="8"/>
  <c r="F247" i="8"/>
  <c r="F244" i="8"/>
  <c r="F241" i="8"/>
  <c r="F11" i="8"/>
  <c r="F7" i="8"/>
  <c r="F10" i="8"/>
  <c r="F6" i="8"/>
  <c r="F361" i="8"/>
  <c r="F362" i="8"/>
  <c r="F110" i="8"/>
  <c r="F95" i="8"/>
  <c r="F86" i="8"/>
  <c r="F76" i="8"/>
  <c r="F66" i="8"/>
  <c r="F277" i="8"/>
  <c r="F45" i="8"/>
  <c r="F33" i="8"/>
  <c r="F26" i="8"/>
  <c r="F19" i="8"/>
  <c r="F12" i="8"/>
  <c r="F9" i="8"/>
  <c r="F5" i="8"/>
  <c r="F357" i="8"/>
  <c r="F354" i="8"/>
  <c r="F356" i="8"/>
  <c r="F227" i="8"/>
  <c r="F288" i="8"/>
  <c r="F282" i="8"/>
  <c r="F289" i="8"/>
  <c r="F283" i="8"/>
  <c r="F287" i="8"/>
  <c r="F281" i="8"/>
  <c r="F387" i="8"/>
  <c r="F389" i="8"/>
  <c r="F388" i="8"/>
  <c r="F399" i="8"/>
  <c r="F264" i="8"/>
  <c r="F125" i="8"/>
  <c r="F126" i="8"/>
  <c r="F127" i="8"/>
  <c r="F124" i="8"/>
  <c r="F123" i="8"/>
  <c r="F256" i="8"/>
  <c r="F257" i="8"/>
  <c r="F255" i="8"/>
  <c r="F225" i="8"/>
  <c r="F222" i="8"/>
  <c r="F220" i="8"/>
  <c r="F204" i="8"/>
  <c r="F200" i="8"/>
  <c r="F193" i="8"/>
  <c r="F186" i="8"/>
  <c r="F218" i="8"/>
  <c r="F216" i="8"/>
  <c r="F214" i="8"/>
  <c r="F213" i="8"/>
  <c r="F210" i="8"/>
  <c r="F208" i="8"/>
  <c r="F207" i="8"/>
  <c r="F224" i="8"/>
  <c r="F205" i="8"/>
  <c r="F303" i="8"/>
  <c r="F300" i="8"/>
  <c r="F304" i="8"/>
  <c r="F302" i="8"/>
  <c r="F301" i="8"/>
  <c r="F299" i="8"/>
  <c r="F271" i="8"/>
  <c r="F450" i="8"/>
  <c r="F447" i="8"/>
  <c r="F443" i="8"/>
  <c r="F439" i="8"/>
  <c r="F438" i="8"/>
  <c r="F437" i="8"/>
  <c r="F436" i="8"/>
  <c r="F449" i="8"/>
  <c r="F448" i="8"/>
  <c r="F329" i="8"/>
  <c r="F334" i="8"/>
  <c r="F172" i="8"/>
  <c r="F173" i="8"/>
  <c r="F322" i="8"/>
  <c r="F323" i="8"/>
  <c r="F434" i="8"/>
  <c r="F321" i="8"/>
  <c r="F324" i="8"/>
  <c r="F174" i="8"/>
  <c r="F161" i="8"/>
  <c r="F372" i="8"/>
  <c r="F371" i="8"/>
  <c r="F275" i="8"/>
  <c r="F274" i="8"/>
  <c r="F273" i="8"/>
  <c r="F272" i="8"/>
  <c r="F166" i="8"/>
  <c r="F177" i="8"/>
  <c r="F460" i="8"/>
  <c r="F459" i="8"/>
  <c r="F331" i="8"/>
  <c r="F341" i="8"/>
  <c r="F348" i="8"/>
  <c r="F352" i="8"/>
  <c r="F355" i="8"/>
  <c r="F359" i="8"/>
  <c r="F350" i="8"/>
  <c r="F358" i="8"/>
  <c r="F351" i="8"/>
  <c r="F349" i="8"/>
  <c r="F347" i="8"/>
  <c r="F330" i="8"/>
  <c r="F332" i="8"/>
  <c r="F263" i="8"/>
  <c r="F169" i="8"/>
  <c r="F307" i="8"/>
  <c r="F306" i="8"/>
  <c r="F133" i="8"/>
  <c r="F435" i="8"/>
  <c r="F446" i="8"/>
  <c r="F442" i="8"/>
  <c r="F445" i="8"/>
  <c r="F444" i="8"/>
  <c r="F441" i="8"/>
  <c r="F440" i="8"/>
  <c r="F135" i="8"/>
  <c r="F353" i="8"/>
  <c r="F295" i="8"/>
  <c r="F297" i="8"/>
  <c r="F309" i="8"/>
  <c r="F310" i="8"/>
  <c r="F308" i="8"/>
  <c r="F296" i="8"/>
  <c r="F294" i="8"/>
  <c r="F298" i="8"/>
  <c r="F305" i="8"/>
  <c r="F342" i="8"/>
  <c r="F343" i="8"/>
  <c r="F319" i="8"/>
  <c r="F258" i="8"/>
  <c r="F270" i="8"/>
  <c r="F269" i="8"/>
  <c r="F268" i="8"/>
  <c r="F267" i="8"/>
  <c r="F266" i="8"/>
  <c r="F265" i="8"/>
  <c r="F262" i="8"/>
  <c r="F261" i="8"/>
  <c r="F260" i="8"/>
  <c r="F259" i="8"/>
  <c r="F339" i="8"/>
  <c r="F336" i="8"/>
  <c r="F335" i="8"/>
  <c r="F333" i="8"/>
  <c r="F176" i="8"/>
  <c r="F461" i="8"/>
  <c r="F340" i="8"/>
  <c r="F384" i="8"/>
  <c r="F410" i="8"/>
  <c r="F409" i="8"/>
  <c r="F429" i="8"/>
  <c r="F431" i="8"/>
  <c r="F430" i="8"/>
  <c r="F157" i="8"/>
  <c r="F386" i="8"/>
  <c r="F421" i="8"/>
  <c r="F423" i="8"/>
  <c r="F397" i="8"/>
  <c r="F393" i="8"/>
  <c r="F385" i="8"/>
  <c r="F381" i="8"/>
  <c r="F380" i="8"/>
  <c r="F187" i="8"/>
  <c r="F403" i="8"/>
  <c r="F137" i="8"/>
  <c r="F420" i="8"/>
  <c r="F422" i="8"/>
  <c r="F419" i="8"/>
  <c r="F396" i="8"/>
  <c r="F402" i="8"/>
  <c r="F408" i="8"/>
  <c r="F407" i="8"/>
  <c r="F132" i="8"/>
  <c r="F428" i="8"/>
  <c r="F427" i="8"/>
  <c r="F136" i="8"/>
  <c r="F139" i="8"/>
  <c r="F138" i="8"/>
  <c r="F426" i="8"/>
  <c r="F376" i="8"/>
  <c r="F425" i="8"/>
  <c r="F375" i="8"/>
  <c r="F424" i="8"/>
  <c r="F374" i="8"/>
  <c r="F405" i="8"/>
  <c r="F401" i="8"/>
  <c r="F400" i="8"/>
  <c r="F404" i="8"/>
  <c r="F189" i="8"/>
  <c r="F183" i="8"/>
  <c r="F398" i="8"/>
  <c r="F395" i="8"/>
  <c r="F394" i="8"/>
  <c r="F346" i="8"/>
  <c r="F194" i="8"/>
  <c r="F373" i="8"/>
  <c r="F181" i="8"/>
  <c r="F196" i="8"/>
  <c r="F182" i="8"/>
  <c r="F188" i="8"/>
  <c r="F195" i="8"/>
  <c r="F134" i="8"/>
  <c r="F178" i="8"/>
  <c r="F131" i="8"/>
  <c r="E53" i="7"/>
  <c r="F53" i="7" s="1"/>
  <c r="E52" i="7"/>
  <c r="F52" i="7" s="1"/>
  <c r="E50" i="7"/>
  <c r="F50" i="7" s="1"/>
  <c r="E49" i="7"/>
  <c r="F49" i="7" s="1"/>
  <c r="E48" i="7"/>
  <c r="F48" i="7" s="1"/>
  <c r="E47" i="7"/>
  <c r="F47" i="7" s="1"/>
  <c r="E46" i="7"/>
  <c r="F46" i="7" s="1"/>
  <c r="E45" i="7"/>
  <c r="F45" i="7" s="1"/>
  <c r="E44" i="7"/>
  <c r="F44" i="7" s="1"/>
  <c r="E43" i="7"/>
  <c r="F43" i="7" s="1"/>
  <c r="F42" i="7"/>
  <c r="E42" i="7"/>
  <c r="E41" i="7"/>
  <c r="F41" i="7" s="1"/>
  <c r="E40" i="7"/>
  <c r="F40" i="7" s="1"/>
  <c r="E38" i="7"/>
  <c r="F38" i="7" s="1"/>
  <c r="E37" i="7"/>
  <c r="F37" i="7" s="1"/>
  <c r="E36" i="7"/>
  <c r="F36" i="7" s="1"/>
  <c r="E35" i="7"/>
  <c r="F35" i="7" s="1"/>
  <c r="E34" i="7"/>
  <c r="F34" i="7" s="1"/>
  <c r="E33" i="7"/>
  <c r="F33" i="7" s="1"/>
  <c r="E32" i="7"/>
  <c r="F32" i="7" s="1"/>
  <c r="F30" i="7"/>
  <c r="E30" i="7"/>
  <c r="E29" i="7"/>
  <c r="F29" i="7" s="1"/>
  <c r="E28" i="7"/>
  <c r="F28" i="7" s="1"/>
  <c r="E27" i="7"/>
  <c r="F27" i="7" s="1"/>
  <c r="E26" i="7"/>
  <c r="F26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0" i="7"/>
  <c r="F10" i="7" s="1"/>
  <c r="E9" i="7"/>
  <c r="F9" i="7" s="1"/>
  <c r="E8" i="7"/>
  <c r="F8" i="7" s="1"/>
  <c r="E7" i="7"/>
  <c r="F7" i="7" s="1"/>
  <c r="E6" i="7"/>
  <c r="F6" i="7" s="1"/>
  <c r="F5" i="7"/>
  <c r="E5" i="7"/>
  <c r="B23" i="6"/>
  <c r="B22" i="6"/>
  <c r="B21" i="6"/>
  <c r="B20" i="6"/>
  <c r="B19" i="6"/>
  <c r="B18" i="6"/>
  <c r="B17" i="6"/>
  <c r="B16" i="6"/>
  <c r="B15" i="6"/>
  <c r="B14" i="6"/>
  <c r="B13" i="6"/>
  <c r="A13" i="6"/>
  <c r="B12" i="6"/>
  <c r="A12" i="6"/>
  <c r="B11" i="6"/>
  <c r="A11" i="6"/>
  <c r="B10" i="6"/>
  <c r="A10" i="6"/>
  <c r="B9" i="6"/>
  <c r="A9" i="6"/>
  <c r="B8" i="6"/>
  <c r="A8" i="6"/>
  <c r="B7" i="6"/>
  <c r="A7" i="6"/>
  <c r="B6" i="6"/>
  <c r="A6" i="6"/>
  <c r="B5" i="6"/>
  <c r="A5" i="6"/>
  <c r="B4" i="6"/>
  <c r="A4" i="6"/>
  <c r="B3" i="6"/>
  <c r="A3" i="6"/>
  <c r="B2" i="6"/>
  <c r="A2" i="6"/>
  <c r="J664" i="5"/>
  <c r="J662" i="5"/>
  <c r="J660" i="5"/>
  <c r="J658" i="5"/>
  <c r="J656" i="5"/>
  <c r="I655" i="5"/>
  <c r="I660" i="5" s="1"/>
  <c r="H646" i="5"/>
  <c r="G646" i="5" s="1"/>
  <c r="J645" i="5"/>
  <c r="G645" i="5"/>
  <c r="H644" i="5"/>
  <c r="G644" i="5"/>
  <c r="J643" i="5"/>
  <c r="G643" i="5"/>
  <c r="H642" i="5"/>
  <c r="G642" i="5" s="1"/>
  <c r="J641" i="5"/>
  <c r="G641" i="5"/>
  <c r="J635" i="5"/>
  <c r="G635" i="5"/>
  <c r="H634" i="5"/>
  <c r="G634" i="5" s="1"/>
  <c r="J633" i="5"/>
  <c r="G633" i="5"/>
  <c r="H632" i="5"/>
  <c r="G632" i="5" s="1"/>
  <c r="J631" i="5"/>
  <c r="G631" i="5"/>
  <c r="J629" i="5"/>
  <c r="G629" i="5"/>
  <c r="I628" i="5"/>
  <c r="I645" i="5" s="1"/>
  <c r="I646" i="5" s="1"/>
  <c r="J621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599" i="5"/>
  <c r="I599" i="5"/>
  <c r="G599" i="5"/>
  <c r="J597" i="5"/>
  <c r="I597" i="5"/>
  <c r="G597" i="5"/>
  <c r="J595" i="5"/>
  <c r="I595" i="5"/>
  <c r="G595" i="5"/>
  <c r="J593" i="5"/>
  <c r="I593" i="5"/>
  <c r="G593" i="5"/>
  <c r="J591" i="5"/>
  <c r="I591" i="5"/>
  <c r="G591" i="5"/>
  <c r="J589" i="5"/>
  <c r="I589" i="5"/>
  <c r="G589" i="5"/>
  <c r="J587" i="5"/>
  <c r="I587" i="5"/>
  <c r="G587" i="5"/>
  <c r="J585" i="5"/>
  <c r="I585" i="5"/>
  <c r="G585" i="5"/>
  <c r="J583" i="5"/>
  <c r="I583" i="5"/>
  <c r="G583" i="5"/>
  <c r="J582" i="5"/>
  <c r="I582" i="5"/>
  <c r="J581" i="5"/>
  <c r="I581" i="5"/>
  <c r="G581" i="5"/>
  <c r="J580" i="5"/>
  <c r="I580" i="5"/>
  <c r="J579" i="5"/>
  <c r="I579" i="5"/>
  <c r="G579" i="5"/>
  <c r="J577" i="5"/>
  <c r="I577" i="5"/>
  <c r="G577" i="5"/>
  <c r="J575" i="5"/>
  <c r="I575" i="5"/>
  <c r="G575" i="5"/>
  <c r="J573" i="5"/>
  <c r="I573" i="5"/>
  <c r="G573" i="5"/>
  <c r="J571" i="5"/>
  <c r="I571" i="5"/>
  <c r="G571" i="5"/>
  <c r="J569" i="5"/>
  <c r="I569" i="5"/>
  <c r="G569" i="5"/>
  <c r="J567" i="5"/>
  <c r="I567" i="5"/>
  <c r="G567" i="5"/>
  <c r="J565" i="5"/>
  <c r="I565" i="5"/>
  <c r="G565" i="5"/>
  <c r="J563" i="5"/>
  <c r="I563" i="5"/>
  <c r="G563" i="5"/>
  <c r="J561" i="5"/>
  <c r="I561" i="5"/>
  <c r="G561" i="5"/>
  <c r="J559" i="5"/>
  <c r="I559" i="5"/>
  <c r="G559" i="5"/>
  <c r="J554" i="5"/>
  <c r="I554" i="5"/>
  <c r="G554" i="5"/>
  <c r="J552" i="5"/>
  <c r="I552" i="5"/>
  <c r="G552" i="5"/>
  <c r="J550" i="5"/>
  <c r="I550" i="5"/>
  <c r="G550" i="5"/>
  <c r="J548" i="5"/>
  <c r="I548" i="5"/>
  <c r="G548" i="5"/>
  <c r="J546" i="5"/>
  <c r="I546" i="5"/>
  <c r="G546" i="5"/>
  <c r="J541" i="5"/>
  <c r="I541" i="5"/>
  <c r="G541" i="5"/>
  <c r="J540" i="5"/>
  <c r="I540" i="5"/>
  <c r="G540" i="5"/>
  <c r="J539" i="5"/>
  <c r="I539" i="5"/>
  <c r="G539" i="5"/>
  <c r="J538" i="5"/>
  <c r="I538" i="5"/>
  <c r="G538" i="5"/>
  <c r="J537" i="5"/>
  <c r="I537" i="5"/>
  <c r="G537" i="5"/>
  <c r="J536" i="5"/>
  <c r="I536" i="5"/>
  <c r="G536" i="5"/>
  <c r="J535" i="5"/>
  <c r="I535" i="5"/>
  <c r="G535" i="5"/>
  <c r="J534" i="5"/>
  <c r="I534" i="5"/>
  <c r="G534" i="5"/>
  <c r="J533" i="5"/>
  <c r="I533" i="5"/>
  <c r="G533" i="5"/>
  <c r="J532" i="5"/>
  <c r="I532" i="5"/>
  <c r="G532" i="5"/>
  <c r="J531" i="5"/>
  <c r="I531" i="5"/>
  <c r="G531" i="5"/>
  <c r="J530" i="5"/>
  <c r="I530" i="5"/>
  <c r="G530" i="5"/>
  <c r="J529" i="5"/>
  <c r="I529" i="5"/>
  <c r="G529" i="5"/>
  <c r="J524" i="5"/>
  <c r="I524" i="5"/>
  <c r="G524" i="5"/>
  <c r="J522" i="5"/>
  <c r="I522" i="5"/>
  <c r="G522" i="5"/>
  <c r="J520" i="5"/>
  <c r="I520" i="5"/>
  <c r="G520" i="5"/>
  <c r="J518" i="5"/>
  <c r="I518" i="5"/>
  <c r="G518" i="5"/>
  <c r="J513" i="5"/>
  <c r="I513" i="5"/>
  <c r="G513" i="5"/>
  <c r="J511" i="5"/>
  <c r="I511" i="5"/>
  <c r="G511" i="5"/>
  <c r="J509" i="5"/>
  <c r="I509" i="5"/>
  <c r="G509" i="5"/>
  <c r="J507" i="5"/>
  <c r="I507" i="5"/>
  <c r="G507" i="5"/>
  <c r="J505" i="5"/>
  <c r="I505" i="5"/>
  <c r="G505" i="5"/>
  <c r="J503" i="5"/>
  <c r="I503" i="5"/>
  <c r="G503" i="5"/>
  <c r="J498" i="5"/>
  <c r="I498" i="5"/>
  <c r="G498" i="5"/>
  <c r="J496" i="5"/>
  <c r="I496" i="5"/>
  <c r="G496" i="5"/>
  <c r="J494" i="5"/>
  <c r="I494" i="5"/>
  <c r="G494" i="5"/>
  <c r="J492" i="5"/>
  <c r="I492" i="5"/>
  <c r="G492" i="5"/>
  <c r="J490" i="5"/>
  <c r="I490" i="5"/>
  <c r="G490" i="5"/>
  <c r="J485" i="5"/>
  <c r="I485" i="5"/>
  <c r="G485" i="5"/>
  <c r="J483" i="5"/>
  <c r="I483" i="5"/>
  <c r="G483" i="5"/>
  <c r="J481" i="5"/>
  <c r="I481" i="5"/>
  <c r="G481" i="5"/>
  <c r="J479" i="5"/>
  <c r="I479" i="5"/>
  <c r="G479" i="5"/>
  <c r="J477" i="5"/>
  <c r="I477" i="5"/>
  <c r="G477" i="5"/>
  <c r="J476" i="5"/>
  <c r="I476" i="5"/>
  <c r="G476" i="5"/>
  <c r="J475" i="5"/>
  <c r="I475" i="5"/>
  <c r="G475" i="5"/>
  <c r="J474" i="5"/>
  <c r="I474" i="5"/>
  <c r="G474" i="5"/>
  <c r="J473" i="5"/>
  <c r="I473" i="5"/>
  <c r="G473" i="5"/>
  <c r="J468" i="5"/>
  <c r="I468" i="5"/>
  <c r="G468" i="5"/>
  <c r="J466" i="5"/>
  <c r="I466" i="5"/>
  <c r="G466" i="5"/>
  <c r="J464" i="5"/>
  <c r="I464" i="5"/>
  <c r="G464" i="5"/>
  <c r="J462" i="5"/>
  <c r="I462" i="5"/>
  <c r="G462" i="5"/>
  <c r="J460" i="5"/>
  <c r="I460" i="5"/>
  <c r="G460" i="5"/>
  <c r="J458" i="5"/>
  <c r="I458" i="5"/>
  <c r="G458" i="5"/>
  <c r="J453" i="5"/>
  <c r="I453" i="5"/>
  <c r="G453" i="5"/>
  <c r="J451" i="5"/>
  <c r="I451" i="5"/>
  <c r="G451" i="5"/>
  <c r="J449" i="5"/>
  <c r="I449" i="5"/>
  <c r="G449" i="5"/>
  <c r="J447" i="5"/>
  <c r="I447" i="5"/>
  <c r="G447" i="5"/>
  <c r="J445" i="5"/>
  <c r="I445" i="5"/>
  <c r="G445" i="5"/>
  <c r="J443" i="5"/>
  <c r="I443" i="5"/>
  <c r="G443" i="5"/>
  <c r="J441" i="5"/>
  <c r="I441" i="5"/>
  <c r="G441" i="5"/>
  <c r="J439" i="5"/>
  <c r="I439" i="5"/>
  <c r="G439" i="5"/>
  <c r="J434" i="5"/>
  <c r="I434" i="5"/>
  <c r="G434" i="5"/>
  <c r="J432" i="5"/>
  <c r="I432" i="5"/>
  <c r="G432" i="5"/>
  <c r="J430" i="5"/>
  <c r="I430" i="5"/>
  <c r="G430" i="5"/>
  <c r="J428" i="5"/>
  <c r="I428" i="5"/>
  <c r="G428" i="5"/>
  <c r="J426" i="5"/>
  <c r="I426" i="5"/>
  <c r="G426" i="5"/>
  <c r="J424" i="5"/>
  <c r="I424" i="5"/>
  <c r="G424" i="5"/>
  <c r="J419" i="5"/>
  <c r="I419" i="5"/>
  <c r="G419" i="5"/>
  <c r="J417" i="5"/>
  <c r="I417" i="5"/>
  <c r="G417" i="5"/>
  <c r="J415" i="5"/>
  <c r="I415" i="5"/>
  <c r="G415" i="5"/>
  <c r="J413" i="5"/>
  <c r="I413" i="5"/>
  <c r="G413" i="5"/>
  <c r="J411" i="5"/>
  <c r="I411" i="5"/>
  <c r="G411" i="5"/>
  <c r="J406" i="5"/>
  <c r="I406" i="5"/>
  <c r="G406" i="5"/>
  <c r="J404" i="5"/>
  <c r="I404" i="5"/>
  <c r="G404" i="5"/>
  <c r="J402" i="5"/>
  <c r="I402" i="5"/>
  <c r="G402" i="5"/>
  <c r="J400" i="5"/>
  <c r="I400" i="5"/>
  <c r="G400" i="5"/>
  <c r="J398" i="5"/>
  <c r="I398" i="5"/>
  <c r="G398" i="5"/>
  <c r="J396" i="5"/>
  <c r="I396" i="5"/>
  <c r="G396" i="5"/>
  <c r="J391" i="5"/>
  <c r="I391" i="5"/>
  <c r="G391" i="5"/>
  <c r="J389" i="5"/>
  <c r="I389" i="5"/>
  <c r="G389" i="5"/>
  <c r="J387" i="5"/>
  <c r="I387" i="5"/>
  <c r="G387" i="5"/>
  <c r="J385" i="5"/>
  <c r="I385" i="5"/>
  <c r="G385" i="5"/>
  <c r="J383" i="5"/>
  <c r="I383" i="5"/>
  <c r="G383" i="5"/>
  <c r="J381" i="5"/>
  <c r="I381" i="5"/>
  <c r="G381" i="5"/>
  <c r="J379" i="5"/>
  <c r="I379" i="5"/>
  <c r="G379" i="5"/>
  <c r="J377" i="5"/>
  <c r="I377" i="5"/>
  <c r="G377" i="5"/>
  <c r="J372" i="5"/>
  <c r="I372" i="5"/>
  <c r="G372" i="5"/>
  <c r="J370" i="5"/>
  <c r="I370" i="5"/>
  <c r="G370" i="5"/>
  <c r="J368" i="5"/>
  <c r="I368" i="5"/>
  <c r="G368" i="5"/>
  <c r="J366" i="5"/>
  <c r="I366" i="5"/>
  <c r="G366" i="5"/>
  <c r="J364" i="5"/>
  <c r="I364" i="5"/>
  <c r="G364" i="5"/>
  <c r="J362" i="5"/>
  <c r="I362" i="5"/>
  <c r="G362" i="5"/>
  <c r="J358" i="5"/>
  <c r="I358" i="5"/>
  <c r="G358" i="5"/>
  <c r="J357" i="5"/>
  <c r="I357" i="5"/>
  <c r="G357" i="5"/>
  <c r="J356" i="5"/>
  <c r="I356" i="5"/>
  <c r="G356" i="5"/>
  <c r="J355" i="5"/>
  <c r="I355" i="5"/>
  <c r="G355" i="5"/>
  <c r="J354" i="5"/>
  <c r="I354" i="5"/>
  <c r="G354" i="5"/>
  <c r="J353" i="5"/>
  <c r="I353" i="5"/>
  <c r="G353" i="5"/>
  <c r="J352" i="5"/>
  <c r="I352" i="5"/>
  <c r="G352" i="5"/>
  <c r="J345" i="5"/>
  <c r="I345" i="5"/>
  <c r="G345" i="5"/>
  <c r="J343" i="5"/>
  <c r="I343" i="5"/>
  <c r="G343" i="5"/>
  <c r="J341" i="5"/>
  <c r="I341" i="5"/>
  <c r="G341" i="5"/>
  <c r="J339" i="5"/>
  <c r="I339" i="5"/>
  <c r="G339" i="5"/>
  <c r="I337" i="5"/>
  <c r="G337" i="5"/>
  <c r="I335" i="5"/>
  <c r="G335" i="5"/>
  <c r="I333" i="5"/>
  <c r="G333" i="5"/>
  <c r="I331" i="5"/>
  <c r="G331" i="5"/>
  <c r="I329" i="5"/>
  <c r="G329" i="5"/>
  <c r="I327" i="5"/>
  <c r="G327" i="5"/>
  <c r="J325" i="5"/>
  <c r="I325" i="5"/>
  <c r="G325" i="5"/>
  <c r="J323" i="5"/>
  <c r="I323" i="5"/>
  <c r="G323" i="5"/>
  <c r="J321" i="5"/>
  <c r="I321" i="5"/>
  <c r="G321" i="5"/>
  <c r="J319" i="5"/>
  <c r="I319" i="5"/>
  <c r="G319" i="5"/>
  <c r="J317" i="5"/>
  <c r="I317" i="5"/>
  <c r="G317" i="5"/>
  <c r="J315" i="5"/>
  <c r="I315" i="5"/>
  <c r="G315" i="5"/>
  <c r="J313" i="5"/>
  <c r="I313" i="5"/>
  <c r="G313" i="5"/>
  <c r="J311" i="5"/>
  <c r="I311" i="5"/>
  <c r="G311" i="5"/>
  <c r="J309" i="5"/>
  <c r="I309" i="5"/>
  <c r="G309" i="5"/>
  <c r="J307" i="5"/>
  <c r="I307" i="5"/>
  <c r="G307" i="5"/>
  <c r="J305" i="5"/>
  <c r="I305" i="5"/>
  <c r="G305" i="5"/>
  <c r="J303" i="5"/>
  <c r="I303" i="5"/>
  <c r="G303" i="5"/>
  <c r="J301" i="5"/>
  <c r="I301" i="5"/>
  <c r="G301" i="5"/>
  <c r="J299" i="5"/>
  <c r="I299" i="5"/>
  <c r="G299" i="5"/>
  <c r="J297" i="5"/>
  <c r="I297" i="5"/>
  <c r="G297" i="5"/>
  <c r="J295" i="5"/>
  <c r="I295" i="5"/>
  <c r="G295" i="5"/>
  <c r="J289" i="5"/>
  <c r="I289" i="5"/>
  <c r="G289" i="5"/>
  <c r="J287" i="5"/>
  <c r="I287" i="5"/>
  <c r="G287" i="5"/>
  <c r="J285" i="5"/>
  <c r="I285" i="5"/>
  <c r="G285" i="5"/>
  <c r="J283" i="5"/>
  <c r="I283" i="5"/>
  <c r="G283" i="5"/>
  <c r="J281" i="5"/>
  <c r="I281" i="5"/>
  <c r="G281" i="5"/>
  <c r="J279" i="5"/>
  <c r="I279" i="5"/>
  <c r="G279" i="5"/>
  <c r="J277" i="5"/>
  <c r="I277" i="5"/>
  <c r="G277" i="5"/>
  <c r="J275" i="5"/>
  <c r="I275" i="5"/>
  <c r="G275" i="5"/>
  <c r="J273" i="5"/>
  <c r="I273" i="5"/>
  <c r="G273" i="5"/>
  <c r="J271" i="5"/>
  <c r="I271" i="5"/>
  <c r="G271" i="5"/>
  <c r="J269" i="5"/>
  <c r="I269" i="5"/>
  <c r="G269" i="5"/>
  <c r="J267" i="5"/>
  <c r="I267" i="5"/>
  <c r="G267" i="5"/>
  <c r="J265" i="5"/>
  <c r="I265" i="5"/>
  <c r="G265" i="5"/>
  <c r="J263" i="5"/>
  <c r="I263" i="5"/>
  <c r="G263" i="5"/>
  <c r="J261" i="5"/>
  <c r="I261" i="5"/>
  <c r="G261" i="5"/>
  <c r="J259" i="5"/>
  <c r="I259" i="5"/>
  <c r="G259" i="5"/>
  <c r="J257" i="5"/>
  <c r="I257" i="5"/>
  <c r="G257" i="5"/>
  <c r="J255" i="5"/>
  <c r="I255" i="5"/>
  <c r="G255" i="5"/>
  <c r="J253" i="5"/>
  <c r="I253" i="5"/>
  <c r="G253" i="5"/>
  <c r="J251" i="5"/>
  <c r="I251" i="5"/>
  <c r="G251" i="5"/>
  <c r="J248" i="5"/>
  <c r="I248" i="5"/>
  <c r="G248" i="5"/>
  <c r="J245" i="5"/>
  <c r="I245" i="5"/>
  <c r="G245" i="5"/>
  <c r="J242" i="5"/>
  <c r="I242" i="5"/>
  <c r="G242" i="5"/>
  <c r="J240" i="5"/>
  <c r="I240" i="5"/>
  <c r="G240" i="5"/>
  <c r="J238" i="5"/>
  <c r="I238" i="5"/>
  <c r="G238" i="5"/>
  <c r="J236" i="5"/>
  <c r="I236" i="5"/>
  <c r="G236" i="5"/>
  <c r="J234" i="5"/>
  <c r="I234" i="5"/>
  <c r="G234" i="5"/>
  <c r="J232" i="5"/>
  <c r="I232" i="5"/>
  <c r="G232" i="5"/>
  <c r="J230" i="5"/>
  <c r="I230" i="5"/>
  <c r="G230" i="5"/>
  <c r="J228" i="5"/>
  <c r="I228" i="5"/>
  <c r="G228" i="5"/>
  <c r="J226" i="5"/>
  <c r="I226" i="5"/>
  <c r="G226" i="5"/>
  <c r="J224" i="5"/>
  <c r="I224" i="5"/>
  <c r="G224" i="5"/>
  <c r="J223" i="5"/>
  <c r="I223" i="5"/>
  <c r="G223" i="5"/>
  <c r="J222" i="5"/>
  <c r="I222" i="5"/>
  <c r="G222" i="5"/>
  <c r="J221" i="5"/>
  <c r="I221" i="5"/>
  <c r="G221" i="5"/>
  <c r="J219" i="5"/>
  <c r="I219" i="5"/>
  <c r="G219" i="5"/>
  <c r="J218" i="5"/>
  <c r="I218" i="5"/>
  <c r="G218" i="5"/>
  <c r="J217" i="5"/>
  <c r="I217" i="5"/>
  <c r="G217" i="5"/>
  <c r="J215" i="5"/>
  <c r="I215" i="5"/>
  <c r="G215" i="5"/>
  <c r="J209" i="5"/>
  <c r="I209" i="5"/>
  <c r="G209" i="5"/>
  <c r="J207" i="5"/>
  <c r="I207" i="5"/>
  <c r="G207" i="5"/>
  <c r="J205" i="5"/>
  <c r="I205" i="5"/>
  <c r="G205" i="5"/>
  <c r="J203" i="5"/>
  <c r="I203" i="5"/>
  <c r="G203" i="5"/>
  <c r="J202" i="5"/>
  <c r="I202" i="5"/>
  <c r="G202" i="5"/>
  <c r="J201" i="5"/>
  <c r="I201" i="5"/>
  <c r="G201" i="5"/>
  <c r="J199" i="5"/>
  <c r="I199" i="5"/>
  <c r="G199" i="5"/>
  <c r="J197" i="5"/>
  <c r="I197" i="5"/>
  <c r="G197" i="5"/>
  <c r="J195" i="5"/>
  <c r="I195" i="5"/>
  <c r="G195" i="5"/>
  <c r="J193" i="5"/>
  <c r="I193" i="5"/>
  <c r="G193" i="5"/>
  <c r="J191" i="5"/>
  <c r="I191" i="5"/>
  <c r="G191" i="5"/>
  <c r="J189" i="5"/>
  <c r="I189" i="5"/>
  <c r="G189" i="5"/>
  <c r="J188" i="5"/>
  <c r="I188" i="5"/>
  <c r="G188" i="5"/>
  <c r="J186" i="5"/>
  <c r="I186" i="5"/>
  <c r="G186" i="5"/>
  <c r="J185" i="5"/>
  <c r="I185" i="5"/>
  <c r="G185" i="5"/>
  <c r="J183" i="5"/>
  <c r="I183" i="5"/>
  <c r="G183" i="5"/>
  <c r="J182" i="5"/>
  <c r="I182" i="5"/>
  <c r="G182" i="5"/>
  <c r="J180" i="5"/>
  <c r="I180" i="5"/>
  <c r="G180" i="5"/>
  <c r="J179" i="5"/>
  <c r="I179" i="5"/>
  <c r="G179" i="5"/>
  <c r="J177" i="5"/>
  <c r="I177" i="5"/>
  <c r="G177" i="5"/>
  <c r="J176" i="5"/>
  <c r="I176" i="5"/>
  <c r="G176" i="5"/>
  <c r="J175" i="5"/>
  <c r="I175" i="5"/>
  <c r="G175" i="5"/>
  <c r="J174" i="5"/>
  <c r="I174" i="5"/>
  <c r="G174" i="5"/>
  <c r="J173" i="5"/>
  <c r="I173" i="5"/>
  <c r="G173" i="5"/>
  <c r="J172" i="5"/>
  <c r="I172" i="5"/>
  <c r="G172" i="5"/>
  <c r="J171" i="5"/>
  <c r="I171" i="5"/>
  <c r="G171" i="5"/>
  <c r="J170" i="5"/>
  <c r="I170" i="5"/>
  <c r="G170" i="5"/>
  <c r="J169" i="5"/>
  <c r="I169" i="5"/>
  <c r="G169" i="5"/>
  <c r="J168" i="5"/>
  <c r="I168" i="5"/>
  <c r="G168" i="5"/>
  <c r="J167" i="5"/>
  <c r="I167" i="5"/>
  <c r="G167" i="5"/>
  <c r="J166" i="5"/>
  <c r="I166" i="5"/>
  <c r="G166" i="5"/>
  <c r="J165" i="5"/>
  <c r="I165" i="5"/>
  <c r="G165" i="5"/>
  <c r="J164" i="5"/>
  <c r="I164" i="5"/>
  <c r="G164" i="5"/>
  <c r="J163" i="5"/>
  <c r="I163" i="5"/>
  <c r="G163" i="5"/>
  <c r="J162" i="5"/>
  <c r="I162" i="5"/>
  <c r="G162" i="5"/>
  <c r="J161" i="5"/>
  <c r="I161" i="5"/>
  <c r="G161" i="5"/>
  <c r="J160" i="5"/>
  <c r="I160" i="5"/>
  <c r="G160" i="5"/>
  <c r="J159" i="5"/>
  <c r="I159" i="5"/>
  <c r="G159" i="5"/>
  <c r="G158" i="5"/>
  <c r="I157" i="5"/>
  <c r="G157" i="5"/>
  <c r="I156" i="5"/>
  <c r="G156" i="5"/>
  <c r="J155" i="5"/>
  <c r="I155" i="5"/>
  <c r="G155" i="5"/>
  <c r="J154" i="5"/>
  <c r="I154" i="5"/>
  <c r="G154" i="5"/>
  <c r="J153" i="5"/>
  <c r="I153" i="5"/>
  <c r="G153" i="5"/>
  <c r="J152" i="5"/>
  <c r="I152" i="5"/>
  <c r="G152" i="5"/>
  <c r="J151" i="5"/>
  <c r="I151" i="5"/>
  <c r="G151" i="5"/>
  <c r="J150" i="5"/>
  <c r="I150" i="5"/>
  <c r="G150" i="5"/>
  <c r="J149" i="5"/>
  <c r="I149" i="5"/>
  <c r="G149" i="5"/>
  <c r="J148" i="5"/>
  <c r="I148" i="5"/>
  <c r="G148" i="5"/>
  <c r="J147" i="5"/>
  <c r="I147" i="5"/>
  <c r="G147" i="5"/>
  <c r="J146" i="5"/>
  <c r="I146" i="5"/>
  <c r="G146" i="5"/>
  <c r="J145" i="5"/>
  <c r="I145" i="5"/>
  <c r="G145" i="5"/>
  <c r="J144" i="5"/>
  <c r="I144" i="5"/>
  <c r="G144" i="5"/>
  <c r="J143" i="5"/>
  <c r="I143" i="5"/>
  <c r="G143" i="5"/>
  <c r="J142" i="5"/>
  <c r="I142" i="5"/>
  <c r="G142" i="5"/>
  <c r="J141" i="5"/>
  <c r="I141" i="5"/>
  <c r="G141" i="5"/>
  <c r="J140" i="5"/>
  <c r="I140" i="5"/>
  <c r="G140" i="5"/>
  <c r="J139" i="5"/>
  <c r="I139" i="5"/>
  <c r="G139" i="5"/>
  <c r="J138" i="5"/>
  <c r="I138" i="5"/>
  <c r="G138" i="5"/>
  <c r="G137" i="5"/>
  <c r="I136" i="5"/>
  <c r="G136" i="5"/>
  <c r="I135" i="5"/>
  <c r="G135" i="5"/>
  <c r="J133" i="5"/>
  <c r="I133" i="5"/>
  <c r="G133" i="5"/>
  <c r="J132" i="5"/>
  <c r="I132" i="5"/>
  <c r="G132" i="5"/>
  <c r="J131" i="5"/>
  <c r="I131" i="5"/>
  <c r="G131" i="5"/>
  <c r="J130" i="5"/>
  <c r="I130" i="5"/>
  <c r="G130" i="5"/>
  <c r="J129" i="5"/>
  <c r="I129" i="5"/>
  <c r="G129" i="5"/>
  <c r="J128" i="5"/>
  <c r="I128" i="5"/>
  <c r="G128" i="5"/>
  <c r="J127" i="5"/>
  <c r="I127" i="5"/>
  <c r="G127" i="5"/>
  <c r="J126" i="5"/>
  <c r="I126" i="5"/>
  <c r="G126" i="5"/>
  <c r="J125" i="5"/>
  <c r="I125" i="5"/>
  <c r="J124" i="5"/>
  <c r="I124" i="5"/>
  <c r="G124" i="5"/>
  <c r="J122" i="5"/>
  <c r="I122" i="5"/>
  <c r="G122" i="5"/>
  <c r="J121" i="5"/>
  <c r="I121" i="5"/>
  <c r="J120" i="5"/>
  <c r="I120" i="5"/>
  <c r="G120" i="5"/>
  <c r="J118" i="5"/>
  <c r="I118" i="5"/>
  <c r="G118" i="5"/>
  <c r="J116" i="5"/>
  <c r="I116" i="5"/>
  <c r="G116" i="5"/>
  <c r="J114" i="5"/>
  <c r="I114" i="5"/>
  <c r="G114" i="5"/>
  <c r="J112" i="5"/>
  <c r="I112" i="5"/>
  <c r="G112" i="5"/>
  <c r="J110" i="5"/>
  <c r="I110" i="5"/>
  <c r="G110" i="5"/>
  <c r="J109" i="5"/>
  <c r="I109" i="5"/>
  <c r="G109" i="5"/>
  <c r="J108" i="5"/>
  <c r="I108" i="5"/>
  <c r="G108" i="5"/>
  <c r="J107" i="5"/>
  <c r="I107" i="5"/>
  <c r="G107" i="5"/>
  <c r="J106" i="5"/>
  <c r="I106" i="5"/>
  <c r="G106" i="5"/>
  <c r="J105" i="5"/>
  <c r="I105" i="5"/>
  <c r="G105" i="5"/>
  <c r="G104" i="5"/>
  <c r="J102" i="5"/>
  <c r="I102" i="5"/>
  <c r="G102" i="5"/>
  <c r="J100" i="5"/>
  <c r="I100" i="5"/>
  <c r="G100" i="5"/>
  <c r="J99" i="5"/>
  <c r="I99" i="5"/>
  <c r="G99" i="5"/>
  <c r="J98" i="5"/>
  <c r="I98" i="5"/>
  <c r="G98" i="5"/>
  <c r="J97" i="5"/>
  <c r="I97" i="5"/>
  <c r="G97" i="5"/>
  <c r="J96" i="5"/>
  <c r="I96" i="5"/>
  <c r="G96" i="5"/>
  <c r="J95" i="5"/>
  <c r="I95" i="5"/>
  <c r="G95" i="5"/>
  <c r="J94" i="5"/>
  <c r="I94" i="5"/>
  <c r="G94" i="5"/>
  <c r="J93" i="5"/>
  <c r="I93" i="5"/>
  <c r="G93" i="5"/>
  <c r="J92" i="5"/>
  <c r="I92" i="5"/>
  <c r="G92" i="5"/>
  <c r="J91" i="5"/>
  <c r="I91" i="5"/>
  <c r="G91" i="5"/>
  <c r="J90" i="5"/>
  <c r="I90" i="5"/>
  <c r="G90" i="5"/>
  <c r="J88" i="5"/>
  <c r="I88" i="5"/>
  <c r="G88" i="5"/>
  <c r="J86" i="5"/>
  <c r="I86" i="5"/>
  <c r="G86" i="5"/>
  <c r="J84" i="5"/>
  <c r="I84" i="5"/>
  <c r="G84" i="5"/>
  <c r="J82" i="5"/>
  <c r="I82" i="5"/>
  <c r="G82" i="5"/>
  <c r="J80" i="5"/>
  <c r="I80" i="5"/>
  <c r="G80" i="5"/>
  <c r="J78" i="5"/>
  <c r="I78" i="5"/>
  <c r="G78" i="5"/>
  <c r="J76" i="5"/>
  <c r="I76" i="5"/>
  <c r="G76" i="5"/>
  <c r="J74" i="5"/>
  <c r="I74" i="5"/>
  <c r="G74" i="5"/>
  <c r="J72" i="5"/>
  <c r="I72" i="5"/>
  <c r="G72" i="5"/>
  <c r="J70" i="5"/>
  <c r="I70" i="5"/>
  <c r="G70" i="5"/>
  <c r="J68" i="5"/>
  <c r="I68" i="5"/>
  <c r="G68" i="5"/>
  <c r="J64" i="5"/>
  <c r="I64" i="5"/>
  <c r="G64" i="5"/>
  <c r="J63" i="5"/>
  <c r="I63" i="5"/>
  <c r="G63" i="5"/>
  <c r="J61" i="5"/>
  <c r="I61" i="5"/>
  <c r="G61" i="5"/>
  <c r="J59" i="5"/>
  <c r="I59" i="5"/>
  <c r="G59" i="5"/>
  <c r="J57" i="5"/>
  <c r="I57" i="5"/>
  <c r="G57" i="5"/>
  <c r="J55" i="5"/>
  <c r="I55" i="5"/>
  <c r="G55" i="5"/>
  <c r="J53" i="5"/>
  <c r="I53" i="5"/>
  <c r="G53" i="5"/>
  <c r="J52" i="5"/>
  <c r="I52" i="5"/>
  <c r="G52" i="5"/>
  <c r="J51" i="5"/>
  <c r="I51" i="5"/>
  <c r="G51" i="5"/>
  <c r="J50" i="5"/>
  <c r="I50" i="5"/>
  <c r="G50" i="5"/>
  <c r="G49" i="5"/>
  <c r="J47" i="5"/>
  <c r="I47" i="5"/>
  <c r="G47" i="5"/>
  <c r="J45" i="5"/>
  <c r="I45" i="5"/>
  <c r="G45" i="5"/>
  <c r="J44" i="5"/>
  <c r="I44" i="5"/>
  <c r="G44" i="5"/>
  <c r="J43" i="5"/>
  <c r="I43" i="5"/>
  <c r="G43" i="5"/>
  <c r="J42" i="5"/>
  <c r="I42" i="5"/>
  <c r="G42" i="5"/>
  <c r="J41" i="5"/>
  <c r="I41" i="5"/>
  <c r="G41" i="5"/>
  <c r="J40" i="5"/>
  <c r="I40" i="5"/>
  <c r="G40" i="5"/>
  <c r="J39" i="5"/>
  <c r="I39" i="5"/>
  <c r="G39" i="5"/>
  <c r="J38" i="5"/>
  <c r="I38" i="5"/>
  <c r="G38" i="5"/>
  <c r="J37" i="5"/>
  <c r="I37" i="5"/>
  <c r="G37" i="5"/>
  <c r="J36" i="5"/>
  <c r="I36" i="5"/>
  <c r="G36" i="5"/>
  <c r="J35" i="5"/>
  <c r="I35" i="5"/>
  <c r="G35" i="5"/>
  <c r="J34" i="5"/>
  <c r="I34" i="5"/>
  <c r="G34" i="5"/>
  <c r="J33" i="5"/>
  <c r="I33" i="5"/>
  <c r="G33" i="5"/>
  <c r="J32" i="5"/>
  <c r="I32" i="5"/>
  <c r="G32" i="5"/>
  <c r="J31" i="5"/>
  <c r="I31" i="5"/>
  <c r="G31" i="5"/>
  <c r="J30" i="5"/>
  <c r="I30" i="5"/>
  <c r="G30" i="5"/>
  <c r="J29" i="5"/>
  <c r="I29" i="5"/>
  <c r="G29" i="5"/>
  <c r="J28" i="5"/>
  <c r="I28" i="5"/>
  <c r="G28" i="5"/>
  <c r="J27" i="5"/>
  <c r="I27" i="5"/>
  <c r="G27" i="5"/>
  <c r="J26" i="5"/>
  <c r="I26" i="5"/>
  <c r="G26" i="5"/>
  <c r="J25" i="5"/>
  <c r="I25" i="5"/>
  <c r="G25" i="5"/>
  <c r="J23" i="5"/>
  <c r="I23" i="5"/>
  <c r="G23" i="5"/>
  <c r="J22" i="5"/>
  <c r="I22" i="5"/>
  <c r="G22" i="5"/>
  <c r="J21" i="5"/>
  <c r="I21" i="5"/>
  <c r="G21" i="5"/>
  <c r="J20" i="5"/>
  <c r="I20" i="5"/>
  <c r="G20" i="5"/>
  <c r="J19" i="5"/>
  <c r="I19" i="5"/>
  <c r="G19" i="5"/>
  <c r="J18" i="5"/>
  <c r="I18" i="5"/>
  <c r="G18" i="5"/>
  <c r="J17" i="5"/>
  <c r="I17" i="5"/>
  <c r="G17" i="5"/>
  <c r="J16" i="5"/>
  <c r="I16" i="5"/>
  <c r="G16" i="5"/>
  <c r="J15" i="5"/>
  <c r="I15" i="5"/>
  <c r="G15" i="5"/>
  <c r="J14" i="5"/>
  <c r="I14" i="5"/>
  <c r="G14" i="5"/>
  <c r="J13" i="5"/>
  <c r="I13" i="5"/>
  <c r="G13" i="5"/>
  <c r="J12" i="5"/>
  <c r="I12" i="5"/>
  <c r="G12" i="5"/>
  <c r="J11" i="5"/>
  <c r="I11" i="5"/>
  <c r="G11" i="5"/>
  <c r="J10" i="5"/>
  <c r="I10" i="5"/>
  <c r="G10" i="5"/>
  <c r="J9" i="5"/>
  <c r="I9" i="5"/>
  <c r="G9" i="5"/>
  <c r="B17" i="3"/>
  <c r="B16" i="3"/>
  <c r="J15" i="3"/>
  <c r="E15" i="3" s="1"/>
  <c r="F15" i="3" s="1"/>
  <c r="G15" i="3" s="1"/>
  <c r="H15" i="3" s="1"/>
  <c r="I15" i="3" s="1"/>
  <c r="B15" i="3"/>
  <c r="J14" i="3"/>
  <c r="E14" i="3" s="1"/>
  <c r="B14" i="3"/>
  <c r="J13" i="3"/>
  <c r="E13" i="3"/>
  <c r="B13" i="3"/>
  <c r="E10" i="3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8" i="1"/>
  <c r="F8" i="1" s="1"/>
  <c r="E7" i="1"/>
  <c r="F7" i="1" s="1"/>
  <c r="E6" i="1"/>
  <c r="F6" i="1" s="1"/>
  <c r="E5" i="1"/>
  <c r="F5" i="1" s="1"/>
  <c r="E4" i="1"/>
  <c r="F4" i="1" s="1"/>
  <c r="F14" i="3" l="1"/>
  <c r="G14" i="3" s="1"/>
  <c r="H14" i="3" s="1"/>
  <c r="I14" i="3" s="1"/>
  <c r="I662" i="5"/>
  <c r="F13" i="3"/>
  <c r="G13" i="3" s="1"/>
  <c r="H13" i="3" s="1"/>
  <c r="I629" i="5"/>
  <c r="I656" i="5"/>
  <c r="I664" i="5"/>
  <c r="I643" i="5"/>
  <c r="I644" i="5" s="1"/>
  <c r="I658" i="5"/>
  <c r="B24" i="6"/>
  <c r="A24" i="6"/>
  <c r="H18" i="3"/>
  <c r="I13" i="3"/>
  <c r="I631" i="5"/>
  <c r="I632" i="5" s="1"/>
  <c r="I635" i="5"/>
  <c r="I633" i="5"/>
  <c r="I634" i="5" s="1"/>
  <c r="I641" i="5"/>
  <c r="I642" i="5" s="1"/>
  <c r="C24" i="6" l="1"/>
  <c r="H20" i="3"/>
  <c r="H19" i="3"/>
</calcChain>
</file>

<file path=xl/sharedStrings.xml><?xml version="1.0" encoding="utf-8"?>
<sst xmlns="http://schemas.openxmlformats.org/spreadsheetml/2006/main" count="3155" uniqueCount="1869">
  <si>
    <r>
      <rPr>
        <sz val="25"/>
        <color rgb="FF1F1F1F"/>
        <rFont val="Calibri"/>
        <scheme val="minor"/>
      </rPr>
      <t xml:space="preserve">Прайс лист </t>
    </r>
    <r>
      <rPr>
        <b/>
        <sz val="25"/>
        <color rgb="FF0000FF"/>
        <rFont val="Calibri"/>
        <scheme val="minor"/>
      </rPr>
      <t>PROTART</t>
    </r>
  </si>
  <si>
    <t>знижка</t>
  </si>
  <si>
    <r>
      <rPr>
        <b/>
        <sz val="15"/>
        <color rgb="FF0000FF"/>
        <rFont val="Arial"/>
      </rPr>
      <t xml:space="preserve">                     </t>
    </r>
    <r>
      <rPr>
        <b/>
        <sz val="15"/>
        <color rgb="FF000000"/>
        <rFont val="Arial"/>
      </rPr>
      <t xml:space="preserve">  Введіть курс </t>
    </r>
    <r>
      <rPr>
        <sz val="15"/>
        <color rgb="FFFF0000"/>
        <rFont val="Arial"/>
      </rPr>
      <t xml:space="preserve">ДОЛАРУ </t>
    </r>
    <r>
      <rPr>
        <b/>
        <sz val="15"/>
        <color rgb="FF000000"/>
        <rFont val="Arial"/>
      </rPr>
      <t>по НБУ</t>
    </r>
  </si>
  <si>
    <t>Фото</t>
  </si>
  <si>
    <r>
      <rPr>
        <sz val="14"/>
        <color theme="1"/>
        <rFont val="Arial"/>
      </rPr>
      <t xml:space="preserve">Ціна роздріб, </t>
    </r>
    <r>
      <rPr>
        <b/>
        <sz val="14"/>
        <color rgb="FFFF0000"/>
        <rFont val="Arial"/>
      </rPr>
      <t>ДОЛАР</t>
    </r>
    <r>
      <rPr>
        <sz val="14"/>
        <color theme="1"/>
        <rFont val="Arial"/>
      </rPr>
      <t xml:space="preserve"> з ПДВ</t>
    </r>
  </si>
  <si>
    <r>
      <rPr>
        <sz val="14"/>
        <color theme="1"/>
        <rFont val="Arial"/>
      </rPr>
      <t xml:space="preserve">Ціна роздріб, </t>
    </r>
    <r>
      <rPr>
        <b/>
        <sz val="14"/>
        <color rgb="FF0000FF"/>
        <rFont val="Arial"/>
      </rPr>
      <t>ГРН</t>
    </r>
    <r>
      <rPr>
        <sz val="14"/>
        <color theme="1"/>
        <rFont val="Arial"/>
      </rPr>
      <t xml:space="preserve"> з ПДВ</t>
    </r>
  </si>
  <si>
    <t>Ціна опт, ГРН з ПДВ</t>
  </si>
  <si>
    <t>Блискавкоприймач ProtArt-60</t>
  </si>
  <si>
    <t>Блискавкоприймач ProtArt-30</t>
  </si>
  <si>
    <t>Тестер Pro Tester</t>
  </si>
  <si>
    <t>Лічильник імпульсів Pro LSC-A</t>
  </si>
  <si>
    <t>Лічильник імпульсів Pro LSC-D</t>
  </si>
  <si>
    <t>Знижка</t>
  </si>
  <si>
    <r>
      <rPr>
        <b/>
        <sz val="16"/>
        <color rgb="FF000000"/>
        <rFont val="Arial"/>
      </rPr>
      <t xml:space="preserve">Прайс лист </t>
    </r>
    <r>
      <rPr>
        <b/>
        <sz val="16"/>
        <color rgb="FFFF0000"/>
        <rFont val="Arial"/>
      </rPr>
      <t>SCHIRTEC</t>
    </r>
    <r>
      <rPr>
        <b/>
        <sz val="16"/>
        <color rgb="FF000000"/>
        <rFont val="Arial"/>
      </rPr>
      <t xml:space="preserve">  </t>
    </r>
    <r>
      <rPr>
        <b/>
        <sz val="11"/>
        <color rgb="FF000000"/>
        <rFont val="Arial"/>
      </rPr>
      <t xml:space="preserve">                               Введіть курс </t>
    </r>
    <r>
      <rPr>
        <sz val="11"/>
        <color rgb="FFFF0000"/>
        <rFont val="Arial"/>
      </rPr>
      <t xml:space="preserve">EUR </t>
    </r>
    <r>
      <rPr>
        <b/>
        <sz val="11"/>
        <color rgb="FF000000"/>
        <rFont val="Arial"/>
      </rPr>
      <t>по НБУ</t>
    </r>
  </si>
  <si>
    <r>
      <rPr>
        <sz val="14"/>
        <color theme="1"/>
        <rFont val="Arial"/>
      </rPr>
      <t xml:space="preserve">Ціна роздріб, </t>
    </r>
    <r>
      <rPr>
        <b/>
        <sz val="14"/>
        <color rgb="FFFF0000"/>
        <rFont val="Arial"/>
      </rPr>
      <t>Євро</t>
    </r>
    <r>
      <rPr>
        <sz val="14"/>
        <color theme="1"/>
        <rFont val="Arial"/>
      </rPr>
      <t xml:space="preserve"> з ПДВ</t>
    </r>
  </si>
  <si>
    <r>
      <rPr>
        <sz val="14"/>
        <color theme="1"/>
        <rFont val="Arial"/>
      </rPr>
      <t xml:space="preserve">Ціна роздріб, </t>
    </r>
    <r>
      <rPr>
        <b/>
        <sz val="14"/>
        <color rgb="FF0000FF"/>
        <rFont val="Arial"/>
      </rPr>
      <t>ГРН</t>
    </r>
    <r>
      <rPr>
        <sz val="14"/>
        <color theme="1"/>
        <rFont val="Arial"/>
      </rPr>
      <t xml:space="preserve"> з ПДВ</t>
    </r>
  </si>
  <si>
    <t>Блискавкоприймач SCHIRTEC -AМ</t>
  </si>
  <si>
    <t xml:space="preserve">Блискавкоприймач SCHIRTEC-AS </t>
  </si>
  <si>
    <t xml:space="preserve">Блискавкоприймач SCHIRTEC-A </t>
  </si>
  <si>
    <t>Блискавкоприймач SCHIRTEC-DAS</t>
  </si>
  <si>
    <t>Блискавкоприймач SCHIRTEC-DA</t>
  </si>
  <si>
    <t xml:space="preserve">Тестер SCHIRTEC SA-1T    </t>
  </si>
  <si>
    <t xml:space="preserve">Тестер SCHIRTEC SRC-2T    </t>
  </si>
  <si>
    <t xml:space="preserve">Механічний лічильник ударів блискавки SCHIRTEC SLSC-10      </t>
  </si>
  <si>
    <t xml:space="preserve">Цифровий лічильник ударів блискавки  SCHIRTEC SLSC-20                    </t>
  </si>
  <si>
    <t>Світлодіодний сигналізатор SCHIRTEC SLB</t>
  </si>
  <si>
    <t>Пристрої захисту від імпульсних перенапруг та струмів блискавки</t>
  </si>
  <si>
    <t>SALTEK</t>
  </si>
  <si>
    <t>Найнадійніший захист електронного та телекомунікаційного обладнаднання</t>
  </si>
  <si>
    <t>Курс НБУ:</t>
  </si>
  <si>
    <t>Знижка :</t>
  </si>
  <si>
    <t>арт.</t>
  </si>
  <si>
    <t>Наіменування.</t>
  </si>
  <si>
    <t>Одиниця виміру ціни (грн.за.од)</t>
  </si>
  <si>
    <t>Кількість (шт./м)</t>
  </si>
  <si>
    <t>Ціна роздрібна без ПДВ (Євро за шт.)</t>
  </si>
  <si>
    <t>Ціна роздрібна без ПДВ (грн за шт.)</t>
  </si>
  <si>
    <t>Ціна зі знижкою без ПДВ  (грн за шт.)</t>
  </si>
  <si>
    <t>Сумма без ПДВ (за кількість/.грн). Зі знижкою.</t>
  </si>
  <si>
    <t>Ціна за шт./М з ПДВ (грн). Зі знижкою.</t>
  </si>
  <si>
    <t>Ціна роздрібна з ПДВ (Євро за шт.)</t>
  </si>
  <si>
    <t>8595090518495</t>
  </si>
  <si>
    <t>шт</t>
  </si>
  <si>
    <t>8595090534273</t>
  </si>
  <si>
    <t>8595090554530</t>
  </si>
  <si>
    <t>Разом без ПДВ</t>
  </si>
  <si>
    <t>ПДВ</t>
  </si>
  <si>
    <t>Всього з ПДВ</t>
  </si>
  <si>
    <t>№</t>
  </si>
  <si>
    <t>наименование</t>
  </si>
  <si>
    <t>ед.</t>
  </si>
  <si>
    <t>Провідник круглий алюмінієвий ø10 мм, OBO BETTERMANN (арт. 5021 30 8)</t>
  </si>
  <si>
    <t>м</t>
  </si>
  <si>
    <t>Тримач для круглих провідників (арт. 5229960)</t>
  </si>
  <si>
    <t>шт.</t>
  </si>
  <si>
    <t>Провідник круглий ø8 мм оцинкований OBO BETTERMANN (арт. 5021081)</t>
  </si>
  <si>
    <t>Тримач на плоскій покрівлі OBO BETTERMANN (арт. 5218691)</t>
  </si>
  <si>
    <t>Універсальний тримач для круглого проводу OBO BETTERMANN (арт. 5207878)</t>
  </si>
  <si>
    <t>Тримач на плоскій покрівлі для наклеювання OBO BETTERMANN (арт. 5218314)</t>
  </si>
  <si>
    <t>З'єднувач з прижимною пластиною OBO BETTERMANN (арт. 5304164)</t>
  </si>
  <si>
    <t>З'єднувач Vагіо для круглих проводів OBO BETTERMANN (арт. 5311500)</t>
  </si>
  <si>
    <t>Повздовжній з'єднувач для круглих проводів OBO BETTERMANN (арт. 5328209)</t>
  </si>
  <si>
    <t>Компенсатор OBO BETTERMANN (арт. 5218926)</t>
  </si>
  <si>
    <t>Блискавкоприймач L=4,0 м OBO BETTERMANN (арт. 5401995)</t>
  </si>
  <si>
    <t>З'єднувальний зажим OBO BETTERMANN (арт. 5311500)</t>
  </si>
  <si>
    <t>Тримач блискавкоприймача OBO BETTERMANN (арт. 5412609)</t>
  </si>
  <si>
    <t xml:space="preserve">• </t>
  </si>
  <si>
    <t>ЗЛУЧНИКИ</t>
  </si>
  <si>
    <t>ТРИМАЧІ</t>
  </si>
  <si>
    <t>ІНШІ КОМПЛЕКТУЮЧІ</t>
  </si>
  <si>
    <t>Знижка:</t>
  </si>
  <si>
    <t>УЗЕМЛЕННЯ</t>
  </si>
  <si>
    <t>(032) 2420407,  (098) 306 3293, (050) 223 3090         sales@tdsb.com.ua         www.fs-lps.com</t>
  </si>
  <si>
    <t>БЛИСКАВКОПРИЙМАЧІ</t>
  </si>
  <si>
    <t>ПРОВІДНИКИ</t>
  </si>
  <si>
    <t>Тип</t>
  </si>
  <si>
    <t>Артикул</t>
  </si>
  <si>
    <t>Назва деталі</t>
  </si>
  <si>
    <t>Матеріал</t>
  </si>
  <si>
    <t>Один. Вим</t>
  </si>
  <si>
    <t>Наяв- ність</t>
  </si>
  <si>
    <t>Ціна роздрібна  
в грн, без ПДВ,</t>
  </si>
  <si>
    <t>Ціна роздрібна  
в грн, з ПДВ,</t>
  </si>
  <si>
    <t>Ціна зі знижкою 
в грн, з ПДВ,</t>
  </si>
  <si>
    <t>Роздрібна  
без ПДВ</t>
  </si>
  <si>
    <t>GROMOSTAR</t>
  </si>
  <si>
    <t>ГРУПА С - ЗАТИСКАЧІ</t>
  </si>
  <si>
    <t>С-011</t>
  </si>
  <si>
    <t>Злучник для дроту універсальний</t>
  </si>
  <si>
    <t>OC</t>
  </si>
  <si>
    <t>+</t>
  </si>
  <si>
    <t>ST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</si>
  <si>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>призначений для хрестового або поздовжнього
з’єднання дроту ø 8..10 мм</t>
    </r>
  </si>
  <si>
    <t>NI</t>
  </si>
  <si>
    <t>п/з</t>
  </si>
  <si>
    <t>CU</t>
  </si>
  <si>
    <t>С-021</t>
  </si>
  <si>
    <t>Злучник для дроту хрестовий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</si>
  <si>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 xml:space="preserve">призначений для хрестового з’єднання  дроту ø 8..10 мм 
</t>
    </r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 xml:space="preserve">надійне закріплення дроту 4-ма болтами
</t>
    </r>
  </si>
  <si>
    <t>С-022</t>
  </si>
  <si>
    <t>Злучник для полоси хрестовий</t>
  </si>
  <si>
    <t>ОС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</si>
  <si>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>призначений для хрестового або поздовжнього 
з’єднання полоси 25х4 мм або 30х3,5 мм</t>
    </r>
  </si>
  <si>
    <t>С-024</t>
  </si>
  <si>
    <t>Злучник для полоси В40 хрестовий</t>
  </si>
  <si>
    <r>
      <rPr>
        <sz val="9"/>
        <color rgb="FFD8D8D8"/>
        <rFont val="Calibri"/>
      </rPr>
      <t>•</t>
    </r>
    <r>
      <rPr>
        <sz val="9"/>
        <color rgb="FF767171"/>
        <rFont val="Calibri"/>
      </rPr>
      <t xml:space="preserve"> призначений для хрестового або поздовжнього  
з’єднання полоси шириною до 40 мм</t>
    </r>
  </si>
  <si>
    <t>С-028</t>
  </si>
  <si>
    <t>Злучник для дроту повздовжній</t>
  </si>
  <si>
    <t>AL</t>
  </si>
  <si>
    <r>
      <rPr>
        <sz val="9"/>
        <color rgb="FFD8D8D8"/>
        <rFont val="Calibri"/>
      </rPr>
      <t>•</t>
    </r>
    <r>
      <rPr>
        <sz val="9"/>
        <color rgb="FF767171"/>
        <rFont val="Calibri"/>
      </rPr>
      <t xml:space="preserve"> призначений для поздовжнього з’єднання 
дроту  блискавкозахисту ø 8 мм</t>
    </r>
  </si>
  <si>
    <t>С-031</t>
  </si>
  <si>
    <r>
      <rPr>
        <sz val="12"/>
        <color rgb="FF0D0D0D"/>
        <rFont val="Calibri"/>
      </rPr>
      <t xml:space="preserve">Злучник контрольний </t>
    </r>
    <r>
      <rPr>
        <sz val="10"/>
        <color rgb="FF0D0D0D"/>
        <rFont val="Calibri"/>
      </rPr>
      <t>з проміжною пластиною</t>
    </r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</si>
  <si>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 xml:space="preserve">для контрольного з’єднання дроту ø 8..10 мм 
та полоси шириною до 30 мм; 
</t>
    </r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>з проміжною пластиною для кращої фіксації</t>
    </r>
  </si>
  <si>
    <t>NI/CU</t>
  </si>
  <si>
    <t>С-032</t>
  </si>
  <si>
    <t>Злучник контрольний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</si>
  <si>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 xml:space="preserve">для контрольного з’єднання дроту ø 8..10 мм 
та полоси шириною до 30 мм; 
</t>
    </r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>без проміжнї пластини</t>
    </r>
  </si>
  <si>
    <t>С-033</t>
  </si>
  <si>
    <t>Злучник контрольний дріт-дріт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</si>
  <si>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 xml:space="preserve">призначений для контрольного з’єднання 
дроту ø 8..10 мм з дротом або прутком ø 8..12 мм </t>
    </r>
  </si>
  <si>
    <t>С-034</t>
  </si>
  <si>
    <t>Злучник контрольний для дроту та полоси В40</t>
  </si>
  <si>
    <r>
      <rPr>
        <sz val="9"/>
        <color rgb="FFD8D8D8"/>
        <rFont val="Calibri"/>
      </rPr>
      <t>•</t>
    </r>
    <r>
      <rPr>
        <sz val="9"/>
        <color rgb="FF767171"/>
        <rFont val="Calibri"/>
      </rPr>
      <t xml:space="preserve"> для контрольного з’єднання дроту ø 8..10 мм 
та полоси шириною 40 мм; без проміжної пластини</t>
    </r>
  </si>
  <si>
    <t>С-035</t>
  </si>
  <si>
    <r>
      <rPr>
        <sz val="12"/>
        <color rgb="FF0D0D0D"/>
        <rFont val="Calibri"/>
      </rPr>
      <t xml:space="preserve">Злучник контрольний для дроту та полоси В40 
</t>
    </r>
    <r>
      <rPr>
        <sz val="10"/>
        <color rgb="FF0D0D0D"/>
        <rFont val="Calibri"/>
      </rPr>
      <t>з проміжною пластиною</t>
    </r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</si>
  <si>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>для контрольного з’єднання дроту ø 8..10 мм 
та полоси шириною 40 мм</t>
    </r>
  </si>
  <si>
    <t>С-041</t>
  </si>
  <si>
    <r>
      <rPr>
        <sz val="12"/>
        <color rgb="FF0D0D0D"/>
        <rFont val="Calibri"/>
      </rPr>
      <t xml:space="preserve"> Злучник для стержня D16 та дроту/полоси 
</t>
    </r>
    <r>
      <rPr>
        <sz val="9"/>
        <color rgb="FF0D0D0D"/>
        <rFont val="Calibri"/>
      </rPr>
      <t>з проміжною пластиною</t>
    </r>
  </si>
  <si>
    <r>
      <rPr>
        <sz val="9"/>
        <color rgb="FFD8D8D8"/>
        <rFont val="Calibri"/>
      </rPr>
      <t>•</t>
    </r>
    <r>
      <rPr>
        <sz val="9"/>
        <color rgb="FF767171"/>
        <rFont val="Calibri"/>
      </rPr>
      <t xml:space="preserve"> призначений для з’єднання дроту ø 8..10 мм 
або полоси шириною до 30 мм зі стержнем ø16 мм</t>
    </r>
  </si>
  <si>
    <t>С-042</t>
  </si>
  <si>
    <t>Злучник для стержня D16 та дроту/полоси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</si>
  <si>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>призначений для з’єднання дроту ø 8..10 мм 
або полоси шириною до 30 мм зі стержнем ø16 мм</t>
    </r>
  </si>
  <si>
    <t>С-043</t>
  </si>
  <si>
    <r>
      <rPr>
        <sz val="11"/>
        <color rgb="FF0D0D0D"/>
        <rFont val="Calibri"/>
      </rPr>
      <t xml:space="preserve">Злучник для стержня D16-20 та дроту/полоси В40 </t>
    </r>
    <r>
      <rPr>
        <sz val="12"/>
        <color rgb="FF0D0D0D"/>
        <rFont val="Calibri"/>
      </rPr>
      <t xml:space="preserve">
</t>
    </r>
    <r>
      <rPr>
        <sz val="10"/>
        <color rgb="FF0D0D0D"/>
        <rFont val="Calibri"/>
      </rPr>
      <t>з проміжною пластиною</t>
    </r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</si>
  <si>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>для з’єднання дроту ø 8..10 мм або полоси шириною 40 мм зі стержнем ø16..20 мм</t>
    </r>
  </si>
  <si>
    <t>С-044</t>
  </si>
  <si>
    <t>Злучник для стержня D16-20 та дроту/полоси В40</t>
  </si>
  <si>
    <r>
      <rPr>
        <sz val="9"/>
        <color rgb="FFD8D8D8"/>
        <rFont val="Calibri"/>
      </rPr>
      <t>•</t>
    </r>
    <r>
      <rPr>
        <sz val="9"/>
        <color rgb="FF767171"/>
        <rFont val="Calibri"/>
      </rPr>
      <t xml:space="preserve"> для з’єднання дроту ø 8..10 мм або полоси шириною 40 мм зі стержнем ø16..20 мм; без проміжної пластини</t>
    </r>
  </si>
  <si>
    <t>№ по каталогу</t>
  </si>
  <si>
    <t>Матеріал виробу</t>
  </si>
  <si>
    <t>Ціна роздрібна  в грн, з ПДВ,</t>
  </si>
  <si>
    <t>Ціна зі знижкою в грн, з ПДВ,</t>
  </si>
  <si>
    <t>С-061</t>
  </si>
  <si>
    <t>Зажим для дроту до ринви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</si>
  <si>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>для прокладання дроту по ринві горизонтально 
або для переходу дроту через ринву вертикально</t>
    </r>
  </si>
  <si>
    <t>LA</t>
  </si>
  <si>
    <t>С-091</t>
  </si>
  <si>
    <t>Клема фальцева з пластиком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</si>
  <si>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>для прокладання дроту блискавкозахисту ø8..10 мм 
по фальцевій покрівлі або конструкціях</t>
    </r>
  </si>
  <si>
    <t>С-092</t>
  </si>
  <si>
    <t>Клема фальцева металева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</si>
  <si>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>для прокладання дроту блискавкозахисту ø8..10 мм 
по фальцевій покрівлі або конструкціях</t>
    </r>
  </si>
  <si>
    <t>С-093</t>
  </si>
  <si>
    <t>Клема фальцева хрестова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</si>
  <si>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 xml:space="preserve">для прокладання дроту по фальцевій покрівлі
або для приєднання дроту до металевих конструкцій </t>
    </r>
  </si>
  <si>
    <t>С-094</t>
  </si>
  <si>
    <t>Клема фальцева металева для полоси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</si>
  <si>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 xml:space="preserve">призначена для приєднання полоси уземлення 25х4
до металевих конструкцій </t>
    </r>
  </si>
  <si>
    <t>С-095</t>
  </si>
  <si>
    <t>Клема фальцева для полоси 40х4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</si>
  <si>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 xml:space="preserve">призначена для приєднання полоси уземлення 40х4
до металевих конструкцій </t>
    </r>
  </si>
  <si>
    <t>С-099</t>
  </si>
  <si>
    <t>Клема з'єднувальна</t>
  </si>
  <si>
    <r>
      <rPr>
        <sz val="9"/>
        <color rgb="FFD8D8D8"/>
        <rFont val="Calibri"/>
      </rPr>
      <t xml:space="preserve">• </t>
    </r>
    <r>
      <rPr>
        <sz val="9"/>
        <color rgb="FF767171"/>
        <rFont val="Calibri"/>
      </rPr>
      <t xml:space="preserve">призначена для приєднання дроту 
до металевих конструкцій </t>
    </r>
  </si>
  <si>
    <r>
      <rPr>
        <b/>
        <sz val="9"/>
        <color rgb="FF666666"/>
        <rFont val="Calibri"/>
      </rPr>
      <t>наявність на складі:  [</t>
    </r>
    <r>
      <rPr>
        <b/>
        <sz val="9"/>
        <color rgb="FF44546A"/>
        <rFont val="Calibri"/>
      </rPr>
      <t>+]</t>
    </r>
    <r>
      <rPr>
        <b/>
        <sz val="9"/>
        <color rgb="FF666666"/>
        <rFont val="Calibri"/>
      </rPr>
      <t xml:space="preserve"> </t>
    </r>
    <r>
      <rPr>
        <sz val="9"/>
        <color rgb="FF1C1C1C"/>
        <rFont val="Calibri"/>
      </rPr>
      <t xml:space="preserve"> </t>
    </r>
    <r>
      <rPr>
        <sz val="9"/>
        <color rgb="FF262626"/>
        <rFont val="Calibri"/>
      </rPr>
      <t>наявно на складі</t>
    </r>
    <r>
      <rPr>
        <sz val="9"/>
        <color rgb="FF1C1C1C"/>
        <rFont val="Calibri"/>
      </rPr>
      <t>,</t>
    </r>
    <r>
      <rPr>
        <sz val="9"/>
        <color theme="5"/>
        <rFont val="Calibri"/>
      </rPr>
      <t xml:space="preserve"> </t>
    </r>
    <r>
      <rPr>
        <sz val="9"/>
        <color rgb="FF3F3F3F"/>
        <rFont val="Calibri"/>
      </rPr>
      <t xml:space="preserve">[п/з] </t>
    </r>
    <r>
      <rPr>
        <sz val="9"/>
        <color rgb="FF1C1C1C"/>
        <rFont val="Calibri"/>
      </rPr>
      <t xml:space="preserve">під замовлення або </t>
    </r>
    <r>
      <rPr>
        <sz val="9"/>
        <color rgb="FF262626"/>
        <rFont val="Calibri"/>
      </rPr>
      <t>наявно у невеликій к-сті</t>
    </r>
  </si>
  <si>
    <r>
      <rPr>
        <b/>
        <sz val="9"/>
        <color rgb="FF666666"/>
        <rFont val="Calibri"/>
      </rPr>
      <t xml:space="preserve">матеріал виконання:  </t>
    </r>
    <r>
      <rPr>
        <b/>
        <sz val="9"/>
        <color rgb="FF1C1C1C"/>
        <rFont val="Calibri"/>
      </rPr>
      <t>ОС</t>
    </r>
    <r>
      <rPr>
        <sz val="9"/>
        <color rgb="FF1C1C1C"/>
        <rFont val="Calibri"/>
      </rPr>
      <t xml:space="preserve">- сталь оцинкована гальванічно, </t>
    </r>
    <r>
      <rPr>
        <b/>
        <sz val="9"/>
        <color rgb="FF1C1C1C"/>
        <rFont val="Calibri"/>
      </rPr>
      <t>ST</t>
    </r>
    <r>
      <rPr>
        <sz val="9"/>
        <color rgb="FF1C1C1C"/>
        <rFont val="Calibri"/>
      </rPr>
      <t xml:space="preserve">- гарячецинкована сталь, </t>
    </r>
    <r>
      <rPr>
        <b/>
        <sz val="9"/>
        <color rgb="FF203864"/>
        <rFont val="Calibri"/>
      </rPr>
      <t>NI</t>
    </r>
    <r>
      <rPr>
        <sz val="9"/>
        <color rgb="FF203864"/>
        <rFont val="Calibri"/>
      </rPr>
      <t>- нержавіюча сталь</t>
    </r>
    <r>
      <rPr>
        <sz val="9"/>
        <color rgb="FF1C1C1C"/>
        <rFont val="Calibri"/>
      </rPr>
      <t xml:space="preserve">, </t>
    </r>
    <r>
      <rPr>
        <b/>
        <sz val="9"/>
        <color rgb="FF993300"/>
        <rFont val="Calibri"/>
      </rPr>
      <t>CU</t>
    </r>
    <r>
      <rPr>
        <sz val="9"/>
        <color rgb="FF993300"/>
        <rFont val="Calibri"/>
      </rPr>
      <t>- мідь</t>
    </r>
    <r>
      <rPr>
        <sz val="9"/>
        <color rgb="FF1C1C1C"/>
        <rFont val="Calibri"/>
      </rPr>
      <t xml:space="preserve">, </t>
    </r>
    <r>
      <rPr>
        <b/>
        <sz val="9"/>
        <color rgb="FF1F4E79"/>
        <rFont val="Calibri"/>
      </rPr>
      <t xml:space="preserve">LA </t>
    </r>
    <r>
      <rPr>
        <sz val="9"/>
        <color rgb="FF1F4E79"/>
        <rFont val="Calibri"/>
      </rPr>
      <t xml:space="preserve">- лакування в колір, </t>
    </r>
    <r>
      <rPr>
        <b/>
        <sz val="9"/>
        <color rgb="FF2F5496"/>
        <rFont val="Calibri"/>
      </rPr>
      <t>AL</t>
    </r>
    <r>
      <rPr>
        <sz val="9"/>
        <color rgb="FF2F5496"/>
        <rFont val="Calibri"/>
      </rPr>
      <t xml:space="preserve"> - алюміній </t>
    </r>
  </si>
  <si>
    <t>ГРУПА Н - ТРИМАЧІ</t>
  </si>
  <si>
    <t>Н-011</t>
  </si>
  <si>
    <r>
      <rPr>
        <sz val="12"/>
        <color rgb="FF0D0D0D"/>
        <rFont val="Calibri"/>
      </rPr>
      <t xml:space="preserve">Тримач дроту пластиковий з дюбелем </t>
    </r>
    <r>
      <rPr>
        <sz val="11"/>
        <color rgb="FF0D0D0D"/>
        <rFont val="Calibri"/>
      </rPr>
      <t>А=110 mm</t>
    </r>
  </si>
  <si>
    <t>PL</t>
  </si>
  <si>
    <t>для прокладання дроту ø 8..10 мм по стінах, 
шпилька L-80 мм з дюбелем в комплекті</t>
  </si>
  <si>
    <t>Н-012</t>
  </si>
  <si>
    <r>
      <rPr>
        <sz val="12"/>
        <color rgb="FF0D0D0D"/>
        <rFont val="Calibri"/>
      </rPr>
      <t xml:space="preserve">Тримач дроту пластиковий з дюбелем </t>
    </r>
    <r>
      <rPr>
        <sz val="11"/>
        <color rgb="FF0D0D0D"/>
        <rFont val="Calibri"/>
      </rPr>
      <t>А=150 mm</t>
    </r>
  </si>
  <si>
    <t>для прокладання дроту ø 8..10 мм по стінах, 
шпилька L-120 мм з дюбелем в комплекті</t>
  </si>
  <si>
    <t>Н-013</t>
  </si>
  <si>
    <r>
      <rPr>
        <sz val="12"/>
        <color rgb="FF0D0D0D"/>
        <rFont val="Calibri"/>
      </rPr>
      <t>Тримач дроту пластиковий з дюбелем</t>
    </r>
    <r>
      <rPr>
        <sz val="11"/>
        <color rgb="FF0D0D0D"/>
        <rFont val="Calibri"/>
      </rPr>
      <t xml:space="preserve"> А=180 mm</t>
    </r>
  </si>
  <si>
    <t>для прокладання дроту по стінах з утепленням, 
шпилька L-150 мм з дюбелем в комплекті</t>
  </si>
  <si>
    <t>Н-014</t>
  </si>
  <si>
    <r>
      <rPr>
        <sz val="12"/>
        <color rgb="FF0D0D0D"/>
        <rFont val="Calibri"/>
      </rPr>
      <t xml:space="preserve">Тримач дроту пластиковий з дюбелем </t>
    </r>
    <r>
      <rPr>
        <sz val="11"/>
        <color rgb="FF0D0D0D"/>
        <rFont val="Calibri"/>
      </rPr>
      <t>А=250 mm</t>
    </r>
  </si>
  <si>
    <t>для прокладання дроту по стінах з утепленням, 
шпилька L-220 мм з дюбелем в комплекті</t>
  </si>
  <si>
    <t>Н-015</t>
  </si>
  <si>
    <t>Тримач дроту пластиковий з шурупом і підкладкою</t>
  </si>
  <si>
    <t>для прокладання дроту по металевій покрівлі, 
даховий шуруп з підкладкою в комплекті</t>
  </si>
  <si>
    <t>Н-016</t>
  </si>
  <si>
    <t>Тримач дроту пластиковий M6</t>
  </si>
  <si>
    <t>для прокладання дроту ø 8..10 мм, внутрішня різьба М6</t>
  </si>
  <si>
    <t>Н-018</t>
  </si>
  <si>
    <t>Тримач дроту пластиковий M8</t>
  </si>
  <si>
    <t>для прокладання дроту ø 8..10 мм, внутрішня різьба М8</t>
  </si>
  <si>
    <t>Н-019</t>
  </si>
  <si>
    <r>
      <rPr>
        <sz val="12"/>
        <color rgb="FF0D0D0D"/>
        <rFont val="Calibri"/>
      </rPr>
      <t xml:space="preserve">Тримач дроту пластиковий 
</t>
    </r>
    <r>
      <rPr>
        <sz val="10"/>
        <color rgb="FF0D0D0D"/>
        <rFont val="Calibri"/>
      </rPr>
      <t>з металевою основою</t>
    </r>
  </si>
  <si>
    <t xml:space="preserve"> для прокладання дроту по металевих покрівлях чи 
сендвіч-панелях, металева основа для кращої стійкості</t>
  </si>
  <si>
    <t>Н-020</t>
  </si>
  <si>
    <t>Тримач дроту NIRO</t>
  </si>
  <si>
    <t>для прокладання дроту ø 8 мм, висота тримача: 41 мм; внутрішня різьба М6</t>
  </si>
  <si>
    <t>Н-021</t>
  </si>
  <si>
    <t xml:space="preserve">Тримач дроту NIRO з шурупом і підкладкою </t>
  </si>
  <si>
    <t>для прокладання дроту ø 8 мм, 
даховий шуруп з підкладкою в комплекті</t>
  </si>
  <si>
    <t>Н-023</t>
  </si>
  <si>
    <t>Тримач дроту NIRO з дюбелем А=90 mm</t>
  </si>
  <si>
    <t>для прокладання дроту ø 8 мм по стінах без утеплення, 
шпилька L-60 мм з дюбелем в комплекті</t>
  </si>
  <si>
    <t>Н-024</t>
  </si>
  <si>
    <t>Тримач дроту L-120</t>
  </si>
  <si>
    <t xml:space="preserve">призначений для прокладання дроту ø 8..10 мм 
по покрівлі з металочерепиці, профнастилу чи бляхи </t>
  </si>
  <si>
    <t>Н-025</t>
  </si>
  <si>
    <r>
      <rPr>
        <sz val="12"/>
        <color rgb="FF0D0D0D"/>
        <rFont val="Calibri"/>
      </rPr>
      <t>Тримач дроту L-120</t>
    </r>
    <r>
      <rPr>
        <sz val="11"/>
        <color rgb="FF0D0D0D"/>
        <rFont val="Calibri"/>
      </rPr>
      <t xml:space="preserve"> з шурупом і підкладкою</t>
    </r>
  </si>
  <si>
    <t>для прокладання дроту ø 8..10 мм по металевій покрівлі;
даховий шуруп з 2-ма підкладками в комплекті</t>
  </si>
  <si>
    <t>Н-026</t>
  </si>
  <si>
    <t>Тримач дроту L-120 на закручування</t>
  </si>
  <si>
    <t>Н-027</t>
  </si>
  <si>
    <r>
      <rPr>
        <sz val="12"/>
        <color rgb="FF0D0D0D"/>
        <rFont val="Calibri"/>
      </rPr>
      <t xml:space="preserve">Тримач дроту L-120 </t>
    </r>
    <r>
      <rPr>
        <sz val="11"/>
        <color rgb="FF0D0D0D"/>
        <rFont val="Calibri"/>
      </rPr>
      <t>на закручування з шурупом</t>
    </r>
  </si>
  <si>
    <t>Н-028</t>
  </si>
  <si>
    <t>Тримач дроту FLIP дистанційний А=70 mm</t>
  </si>
  <si>
    <t xml:space="preserve">для прокладання дроту ø 8..10 мм по металевих стінах (сендвіч-панелі) та конструкціях </t>
  </si>
  <si>
    <t>Н-029</t>
  </si>
  <si>
    <t>Тримач дроту FLIP дистанційний А=120 mm</t>
  </si>
  <si>
    <t>Н-030</t>
  </si>
  <si>
    <t>Тримач дроту металевий FLIP</t>
  </si>
  <si>
    <t>для прокладання дроту по стінах будівель, 
металевих та конструкціях, внутрішня різьба М8</t>
  </si>
  <si>
    <t>Н-031</t>
  </si>
  <si>
    <r>
      <rPr>
        <sz val="12"/>
        <color rgb="FF0D0D0D"/>
        <rFont val="Calibri"/>
      </rPr>
      <t xml:space="preserve">Тримач дроту металевий з дюбелем </t>
    </r>
    <r>
      <rPr>
        <sz val="11"/>
        <color rgb="FF0D0D0D"/>
        <rFont val="Calibri"/>
      </rPr>
      <t>А=100 mm</t>
    </r>
  </si>
  <si>
    <t>Н-032</t>
  </si>
  <si>
    <r>
      <rPr>
        <sz val="12"/>
        <color rgb="FF0D0D0D"/>
        <rFont val="Calibri"/>
      </rPr>
      <t xml:space="preserve">Тримач дроту металевий з дюбелем </t>
    </r>
    <r>
      <rPr>
        <sz val="11"/>
        <color rgb="FF0D0D0D"/>
        <rFont val="Calibri"/>
      </rPr>
      <t>А=140 mm</t>
    </r>
  </si>
  <si>
    <t>Н-033</t>
  </si>
  <si>
    <r>
      <rPr>
        <sz val="12"/>
        <color rgb="FF0D0D0D"/>
        <rFont val="Calibri"/>
      </rPr>
      <t xml:space="preserve">Тримач дроту металевий з дюбелем </t>
    </r>
    <r>
      <rPr>
        <sz val="11"/>
        <color rgb="FF0D0D0D"/>
        <rFont val="Calibri"/>
      </rPr>
      <t>А=170 mm</t>
    </r>
  </si>
  <si>
    <t>Н-034</t>
  </si>
  <si>
    <r>
      <rPr>
        <sz val="12"/>
        <color rgb="FF0D0D0D"/>
        <rFont val="Calibri"/>
      </rPr>
      <t xml:space="preserve">Тримач дроту металевий з дюбелем </t>
    </r>
    <r>
      <rPr>
        <sz val="11"/>
        <color rgb="FF0D0D0D"/>
        <rFont val="Calibri"/>
      </rPr>
      <t>А=240 mm</t>
    </r>
  </si>
  <si>
    <t>Н-035</t>
  </si>
  <si>
    <t>Тримач полоси В40 металевий</t>
  </si>
  <si>
    <t>для прокладання полоси шириною 40 мм,
внутрішній отвір та різьба М8</t>
  </si>
  <si>
    <t>Н-039</t>
  </si>
  <si>
    <t>Тримач полоси В40 металевий з дюбелем</t>
  </si>
  <si>
    <t>в комплекті тримач Н-035 зі шпилькою L-80 та дюбелем</t>
  </si>
  <si>
    <t>Н-036</t>
  </si>
  <si>
    <t>Тримач полоси металевий FLIP</t>
  </si>
  <si>
    <t>для прокладання полоси шириною до 30мм,
внутрішній отвір та різьба М8</t>
  </si>
  <si>
    <t>Н-037</t>
  </si>
  <si>
    <t>Тримач полоси металевий з дюбелем</t>
  </si>
  <si>
    <t>в комплекті тримач Н-036 + шпилька двогв L-100 з дюбелем</t>
  </si>
  <si>
    <t>Н-038</t>
  </si>
  <si>
    <t>Тримач стержня D16 мм металевий</t>
  </si>
  <si>
    <t xml:space="preserve">призначений для кріплення стержня ø16 мм до стін та конструкцій; внутрішній отвір та різьба М10 </t>
  </si>
  <si>
    <t>Н-041</t>
  </si>
  <si>
    <t>Тримач коньковий прямий з пластиком</t>
  </si>
  <si>
    <t>для прокладання дроту ø 8..10 мм по коньку покрівлі з бляхи, профнастилу чи бітумної черепиці. Тримач - пластик</t>
  </si>
  <si>
    <t>Н-042</t>
  </si>
  <si>
    <t>Тримач коньковий прямий з NIRO</t>
  </si>
  <si>
    <t>для прокладання дроту ø 8 мм по коньку покрівлі з бляхи, профнастилу чи бітумної черепиці. Тримач - нерж. сталь</t>
  </si>
  <si>
    <t>Н-043</t>
  </si>
  <si>
    <t>Тримач коньковий прямий L-120</t>
  </si>
  <si>
    <t>для прокладання дроту ø 8..10 мм по коньку покрівлі 
з бляхи, профнастилу чи бітумної черепиці. L-120 мм</t>
  </si>
  <si>
    <t>Н-044</t>
  </si>
  <si>
    <r>
      <rPr>
        <sz val="12"/>
        <color rgb="FF0D0D0D"/>
        <rFont val="Calibri"/>
      </rPr>
      <t xml:space="preserve">Тримач коньковий прямий L-120 </t>
    </r>
    <r>
      <rPr>
        <sz val="10"/>
        <color rgb="FF0D0D0D"/>
        <rFont val="Calibri"/>
      </rPr>
      <t>на закручування</t>
    </r>
  </si>
  <si>
    <t>Н-051</t>
  </si>
  <si>
    <t>Тримач коньковий півкруглий з пластиком</t>
  </si>
  <si>
    <t>для прокладання дроту по коньку даху з черепиці 
або металочерепиці. Тримач дроту - пластик</t>
  </si>
  <si>
    <t>Н-052</t>
  </si>
  <si>
    <t>Тримач коньковий півкруглий з NIRO</t>
  </si>
  <si>
    <t>для прокладання дроту по коньку даху з черепиці 
або металочерепиці. Тримач дроту - нерж.сталь</t>
  </si>
  <si>
    <t>CU/NI</t>
  </si>
  <si>
    <t>Н-053</t>
  </si>
  <si>
    <t>Тримач коньковий півкруглий L-120</t>
  </si>
  <si>
    <t>для прокладання дроту 8..10 мм по коньку даху 
з черепиці або металочерепиці</t>
  </si>
  <si>
    <t>Н-054</t>
  </si>
  <si>
    <r>
      <rPr>
        <sz val="12"/>
        <color rgb="FF0D0D0D"/>
        <rFont val="Calibri"/>
      </rPr>
      <t xml:space="preserve">Тримач коньковий півкруглий L-120 </t>
    </r>
    <r>
      <rPr>
        <sz val="9"/>
        <color rgb="FF0D0D0D"/>
        <rFont val="Calibri"/>
      </rPr>
      <t>на закручування</t>
    </r>
  </si>
  <si>
    <t>Н-061</t>
  </si>
  <si>
    <t xml:space="preserve">Тримач дроту пластиковий з підставкою </t>
  </si>
  <si>
    <t xml:space="preserve">для прокладання дроту по покрівлі з бітумної черепиці 
або бляхи. Тримач дроту - пластик </t>
  </si>
  <si>
    <t>Н-062</t>
  </si>
  <si>
    <t xml:space="preserve">Тримач дроту NIRO з підставкою </t>
  </si>
  <si>
    <t xml:space="preserve">для прокладання дроту по покрівлі з бітумної черепиці 
або бляхи. Тримач дроту - нерж.сталь </t>
  </si>
  <si>
    <t>Н-063</t>
  </si>
  <si>
    <t>Тримач дроту L-120 з підставкою</t>
  </si>
  <si>
    <t>для прокладання дроту ø 8 мм по покрівлі 
з бітумної черепиці або бляхи. Н=115мм</t>
  </si>
  <si>
    <t>Н-064</t>
  </si>
  <si>
    <r>
      <rPr>
        <sz val="11"/>
        <color rgb="FF0D0D0D"/>
        <rFont val="Calibri"/>
      </rPr>
      <t xml:space="preserve">Тримач дроту з L-120 з підставкою </t>
    </r>
    <r>
      <rPr>
        <sz val="10"/>
        <color rgb="FF0D0D0D"/>
        <rFont val="Calibri"/>
      </rPr>
      <t>на закручування</t>
    </r>
  </si>
  <si>
    <t>Н-071</t>
  </si>
  <si>
    <r>
      <rPr>
        <sz val="11"/>
        <color rgb="FF0D0D0D"/>
        <rFont val="Calibri"/>
      </rPr>
      <t xml:space="preserve">Тримач дроту під черепицю з пластиком </t>
    </r>
    <r>
      <rPr>
        <sz val="10"/>
        <color rgb="FF0D0D0D"/>
        <rFont val="Calibri"/>
      </rPr>
      <t>300 mm</t>
    </r>
  </si>
  <si>
    <t>для прокладання дроту ø 8..10 мм  по покрівлі з черепиці
монтується під черепицю; тримач дроту - пластик</t>
  </si>
  <si>
    <t>Н-072</t>
  </si>
  <si>
    <r>
      <rPr>
        <sz val="11"/>
        <color rgb="FF0D0D0D"/>
        <rFont val="Calibri"/>
      </rPr>
      <t xml:space="preserve">Тримач дроту під черепицю з пластиком </t>
    </r>
    <r>
      <rPr>
        <sz val="10"/>
        <color rgb="FF0D0D0D"/>
        <rFont val="Calibri"/>
      </rPr>
      <t>400 mm</t>
    </r>
  </si>
  <si>
    <t>Н-073</t>
  </si>
  <si>
    <r>
      <rPr>
        <sz val="11"/>
        <color rgb="FF0D0D0D"/>
        <rFont val="Calibri"/>
      </rPr>
      <t xml:space="preserve">Тримач дроту під черепицю з NIRO </t>
    </r>
    <r>
      <rPr>
        <sz val="10"/>
        <color rgb="FF0D0D0D"/>
        <rFont val="Calibri"/>
      </rPr>
      <t>330 mm</t>
    </r>
  </si>
  <si>
    <t>для прокладання дроту ø 8 мм  по покрівлі з черепиці
монтується під черепицю; тримач дроту - нерж. сталь</t>
  </si>
  <si>
    <t>Н-074</t>
  </si>
  <si>
    <r>
      <rPr>
        <sz val="11"/>
        <color rgb="FF0D0D0D"/>
        <rFont val="Calibri"/>
      </rPr>
      <t xml:space="preserve">Тримач дроту під черепицю з NIRO </t>
    </r>
    <r>
      <rPr>
        <sz val="10"/>
        <color rgb="FF0D0D0D"/>
        <rFont val="Calibri"/>
      </rPr>
      <t>400 mm</t>
    </r>
  </si>
  <si>
    <t>Н-075</t>
  </si>
  <si>
    <t>Тримач дроту під черепицю 330 mm L-120</t>
  </si>
  <si>
    <t>для прокладання дроту ø 8 мм  по покрівлі з черепиці
монтується під черепицю; H-120 мм</t>
  </si>
  <si>
    <t>Н-076</t>
  </si>
  <si>
    <t>Тримач дроту під черепицю 400 mm L-120</t>
  </si>
  <si>
    <t>Н-081</t>
  </si>
  <si>
    <t>Тримач дроту кутовий з пластиком</t>
  </si>
  <si>
    <t>для прокладання дроту по металевих дахах 
або парапетах; тримач дроту - пластик</t>
  </si>
  <si>
    <t>Н-082</t>
  </si>
  <si>
    <t>Тримач дроту кутовий з Niro</t>
  </si>
  <si>
    <t>для прокладання дроту по металевих дахах 
або парапетах; тримач дроту - нерж. сталь</t>
  </si>
  <si>
    <t>Н-083</t>
  </si>
  <si>
    <t>Тримач дроту кутовий L-120</t>
  </si>
  <si>
    <t>для прокладання дроту по металевих покрівлях
з ухилом, опора для кращої стійкості</t>
  </si>
  <si>
    <t>Н-084</t>
  </si>
  <si>
    <r>
      <rPr>
        <sz val="12"/>
        <color rgb="FF0D0D0D"/>
        <rFont val="Calibri"/>
      </rPr>
      <t xml:space="preserve">Тримач дроту кутовий L-120 </t>
    </r>
    <r>
      <rPr>
        <sz val="11"/>
        <color rgb="FF0D0D0D"/>
        <rFont val="Calibri"/>
      </rPr>
      <t>на закручування</t>
    </r>
  </si>
  <si>
    <t>Н-801</t>
  </si>
  <si>
    <r>
      <rPr>
        <sz val="12"/>
        <color rgb="FF0D0D0D"/>
        <rFont val="Calibri"/>
      </rPr>
      <t xml:space="preserve">Хомут для труб D100 </t>
    </r>
    <r>
      <rPr>
        <sz val="10"/>
        <color rgb="FF0D0D0D"/>
        <rFont val="Calibri"/>
      </rPr>
      <t>з пластиковим тримачем дроту</t>
    </r>
  </si>
  <si>
    <t>для прокладання дроту по водостічних трубах  ø 100мм</t>
  </si>
  <si>
    <t>Н-881</t>
  </si>
  <si>
    <r>
      <rPr>
        <sz val="12"/>
        <color rgb="FF0D0D0D"/>
        <rFont val="Calibri"/>
      </rPr>
      <t xml:space="preserve">Хомут для труб D80 </t>
    </r>
    <r>
      <rPr>
        <sz val="10"/>
        <color rgb="FF0D0D0D"/>
        <rFont val="Calibri"/>
      </rPr>
      <t>з пластиковим тримачем дроту</t>
    </r>
  </si>
  <si>
    <t>для прокладання дроту по водостічних трубах  ø 80мм</t>
  </si>
  <si>
    <t>Н-891</t>
  </si>
  <si>
    <r>
      <rPr>
        <sz val="12"/>
        <color rgb="FF0D0D0D"/>
        <rFont val="Calibri"/>
      </rPr>
      <t>Хомут для труб D90</t>
    </r>
    <r>
      <rPr>
        <sz val="10"/>
        <color rgb="FF0D0D0D"/>
        <rFont val="Calibri"/>
      </rPr>
      <t xml:space="preserve"> з пластиковим тримачем дроту</t>
    </r>
  </si>
  <si>
    <t>для прокладання дроту по водостічних трубах  ø 90мм</t>
  </si>
  <si>
    <t>Н-802</t>
  </si>
  <si>
    <r>
      <rPr>
        <sz val="12"/>
        <color rgb="FF0D0D0D"/>
        <rFont val="Calibri"/>
      </rPr>
      <t xml:space="preserve">Хомут для труб D100 </t>
    </r>
    <r>
      <rPr>
        <sz val="11"/>
        <color rgb="FF0D0D0D"/>
        <rFont val="Calibri"/>
      </rPr>
      <t>з тримачем дроту NIRO</t>
    </r>
  </si>
  <si>
    <t>Н-882</t>
  </si>
  <si>
    <r>
      <rPr>
        <sz val="12"/>
        <color rgb="FF0D0D0D"/>
        <rFont val="Calibri"/>
      </rPr>
      <t xml:space="preserve">Хомут для труб D80 </t>
    </r>
    <r>
      <rPr>
        <sz val="11"/>
        <color rgb="FF0D0D0D"/>
        <rFont val="Calibri"/>
      </rPr>
      <t>з тримачем дроту NIRO</t>
    </r>
  </si>
  <si>
    <t>Н-892</t>
  </si>
  <si>
    <r>
      <rPr>
        <sz val="12"/>
        <color rgb="FF0D0D0D"/>
        <rFont val="Calibri"/>
      </rPr>
      <t xml:space="preserve">Хомут для труб D90 </t>
    </r>
    <r>
      <rPr>
        <sz val="11"/>
        <color rgb="FF0D0D0D"/>
        <rFont val="Calibri"/>
      </rPr>
      <t>з тримачем дроту NIRO</t>
    </r>
  </si>
  <si>
    <t>Н-820</t>
  </si>
  <si>
    <t>Хомут для труби d60-120 універсальний</t>
  </si>
  <si>
    <t>для прокладання дроту по водостічних трубах  діаметром 
від 60 до 120 мм</t>
  </si>
  <si>
    <t>Н-301</t>
  </si>
  <si>
    <t>Тримач дроту пластиковий для плоского даху</t>
  </si>
  <si>
    <r>
      <rPr>
        <b/>
        <sz val="9"/>
        <color rgb="FFBFBFBF"/>
        <rFont val="Calibri"/>
      </rPr>
      <t xml:space="preserve">• </t>
    </r>
    <r>
      <rPr>
        <b/>
        <sz val="9"/>
        <color rgb="FF767171"/>
        <rFont val="Calibri"/>
      </rPr>
      <t xml:space="preserve">пустий без кришки  </t>
    </r>
    <r>
      <rPr>
        <sz val="9"/>
        <color rgb="FFBFBFBF"/>
        <rFont val="Calibri"/>
      </rPr>
      <t xml:space="preserve"> •</t>
    </r>
    <r>
      <rPr>
        <sz val="9"/>
        <color rgb="FF767171"/>
        <rFont val="Calibri"/>
      </rPr>
      <t xml:space="preserve"> під заповнення бетоном</t>
    </r>
  </si>
  <si>
    <t>Н-302</t>
  </si>
  <si>
    <r>
      <rPr>
        <sz val="12"/>
        <color rgb="FF0D0D0D"/>
        <rFont val="Calibri"/>
      </rPr>
      <t xml:space="preserve">Тримач дроту пластиковий для плоского даху 
</t>
    </r>
    <r>
      <rPr>
        <sz val="10"/>
        <color rgb="FF0D0D0D"/>
        <rFont val="Calibri"/>
      </rPr>
      <t>з кришкою</t>
    </r>
  </si>
  <si>
    <r>
      <rPr>
        <b/>
        <sz val="9"/>
        <color rgb="FFBFBFBF"/>
        <rFont val="Calibri"/>
      </rPr>
      <t xml:space="preserve">• </t>
    </r>
    <r>
      <rPr>
        <b/>
        <sz val="9"/>
        <color rgb="FF767171"/>
        <rFont val="Calibri"/>
      </rPr>
      <t xml:space="preserve">пустий з кришкою  </t>
    </r>
    <r>
      <rPr>
        <b/>
        <sz val="9"/>
        <color rgb="FFBFBFBF"/>
        <rFont val="Calibri"/>
      </rPr>
      <t>•</t>
    </r>
    <r>
      <rPr>
        <b/>
        <sz val="9"/>
        <color rgb="FF767171"/>
        <rFont val="Calibri"/>
      </rPr>
      <t xml:space="preserve"> </t>
    </r>
    <r>
      <rPr>
        <sz val="9"/>
        <color rgb="FF767171"/>
        <rFont val="Calibri"/>
      </rPr>
      <t>під заповнення бетоном</t>
    </r>
  </si>
  <si>
    <t>Н-303</t>
  </si>
  <si>
    <r>
      <rPr>
        <sz val="12"/>
        <color rgb="FF0D0D0D"/>
        <rFont val="Calibri"/>
      </rPr>
      <t xml:space="preserve">Тримач дроту пластиковий для плоского даху 
</t>
    </r>
    <r>
      <rPr>
        <sz val="10"/>
        <color rgb="FF0D0D0D"/>
        <rFont val="Calibri"/>
      </rPr>
      <t>з кришкою заповнений бетоном</t>
    </r>
  </si>
  <si>
    <r>
      <rPr>
        <b/>
        <sz val="9"/>
        <color rgb="FFBFBFBF"/>
        <rFont val="Calibri"/>
      </rPr>
      <t>•</t>
    </r>
    <r>
      <rPr>
        <b/>
        <sz val="9"/>
        <color rgb="FF767171"/>
        <rFont val="Calibri"/>
      </rPr>
      <t xml:space="preserve"> заповнений бетоном (1,2 кг)  </t>
    </r>
    <r>
      <rPr>
        <b/>
        <sz val="9"/>
        <color rgb="FFBFBFBF"/>
        <rFont val="Calibri"/>
      </rPr>
      <t>•</t>
    </r>
    <r>
      <rPr>
        <b/>
        <sz val="9"/>
        <color rgb="FF767171"/>
        <rFont val="Calibri"/>
      </rPr>
      <t xml:space="preserve">  з кришкою</t>
    </r>
  </si>
  <si>
    <t>Н-304</t>
  </si>
  <si>
    <r>
      <rPr>
        <sz val="12"/>
        <color rgb="FF0D0D0D"/>
        <rFont val="Calibri"/>
      </rPr>
      <t xml:space="preserve">Тримач дроту пластиковий для плоского даху 
</t>
    </r>
    <r>
      <rPr>
        <sz val="10"/>
        <color rgb="FF0D0D0D"/>
        <rFont val="Calibri"/>
      </rPr>
      <t>заповнений бетоном</t>
    </r>
  </si>
  <si>
    <r>
      <rPr>
        <b/>
        <sz val="9"/>
        <color rgb="FFBFBFBF"/>
        <rFont val="Calibri"/>
      </rPr>
      <t>•</t>
    </r>
    <r>
      <rPr>
        <b/>
        <sz val="9"/>
        <color rgb="FF767171"/>
        <rFont val="Calibri"/>
      </rPr>
      <t xml:space="preserve"> заповнений бетоном (1,2 кг)  </t>
    </r>
    <r>
      <rPr>
        <b/>
        <sz val="9"/>
        <color rgb="FFBFBFBF"/>
        <rFont val="Calibri"/>
      </rPr>
      <t xml:space="preserve">• </t>
    </r>
    <r>
      <rPr>
        <b/>
        <sz val="9"/>
        <color rgb="FF767171"/>
        <rFont val="Calibri"/>
      </rPr>
      <t xml:space="preserve"> без кришки</t>
    </r>
  </si>
  <si>
    <r>
      <rPr>
        <b/>
        <sz val="9"/>
        <color rgb="FF666666"/>
        <rFont val="Calibri"/>
      </rPr>
      <t>наявність на складі:  [</t>
    </r>
    <r>
      <rPr>
        <b/>
        <sz val="9"/>
        <color rgb="FF44546A"/>
        <rFont val="Calibri"/>
      </rPr>
      <t>+]</t>
    </r>
    <r>
      <rPr>
        <b/>
        <sz val="9"/>
        <color rgb="FF666666"/>
        <rFont val="Calibri"/>
      </rPr>
      <t xml:space="preserve"> </t>
    </r>
    <r>
      <rPr>
        <sz val="9"/>
        <color rgb="FF1C1C1C"/>
        <rFont val="Calibri"/>
      </rPr>
      <t xml:space="preserve"> </t>
    </r>
    <r>
      <rPr>
        <sz val="9"/>
        <color rgb="FF262626"/>
        <rFont val="Calibri"/>
      </rPr>
      <t>наявно на складі</t>
    </r>
    <r>
      <rPr>
        <sz val="9"/>
        <color rgb="FF1C1C1C"/>
        <rFont val="Calibri"/>
      </rPr>
      <t>,</t>
    </r>
    <r>
      <rPr>
        <sz val="9"/>
        <color theme="5"/>
        <rFont val="Calibri"/>
      </rPr>
      <t xml:space="preserve"> </t>
    </r>
    <r>
      <rPr>
        <sz val="9"/>
        <color rgb="FF3F3F3F"/>
        <rFont val="Calibri"/>
      </rPr>
      <t xml:space="preserve">[п/з] </t>
    </r>
    <r>
      <rPr>
        <sz val="9"/>
        <color rgb="FF1C1C1C"/>
        <rFont val="Calibri"/>
      </rPr>
      <t xml:space="preserve">під замовлення або </t>
    </r>
    <r>
      <rPr>
        <sz val="9"/>
        <color rgb="FF262626"/>
        <rFont val="Calibri"/>
      </rPr>
      <t>наявно у невеликій к-сті</t>
    </r>
  </si>
  <si>
    <r>
      <rPr>
        <b/>
        <sz val="9"/>
        <color rgb="FF666666"/>
        <rFont val="Calibri"/>
      </rPr>
      <t xml:space="preserve">матеріал виконання:  </t>
    </r>
    <r>
      <rPr>
        <b/>
        <sz val="9"/>
        <color rgb="FF1C1C1C"/>
        <rFont val="Calibri"/>
      </rPr>
      <t>ОС</t>
    </r>
    <r>
      <rPr>
        <sz val="9"/>
        <color rgb="FF1C1C1C"/>
        <rFont val="Calibri"/>
      </rPr>
      <t xml:space="preserve">- сталь оцинкована гальванічно, </t>
    </r>
    <r>
      <rPr>
        <b/>
        <sz val="9"/>
        <color rgb="FF1C1C1C"/>
        <rFont val="Calibri"/>
      </rPr>
      <t>ST</t>
    </r>
    <r>
      <rPr>
        <sz val="9"/>
        <color rgb="FF1C1C1C"/>
        <rFont val="Calibri"/>
      </rPr>
      <t xml:space="preserve">- гарячецинкована сталь, </t>
    </r>
    <r>
      <rPr>
        <b/>
        <sz val="9"/>
        <color rgb="FF203864"/>
        <rFont val="Calibri"/>
      </rPr>
      <t>NI</t>
    </r>
    <r>
      <rPr>
        <sz val="9"/>
        <color rgb="FF203864"/>
        <rFont val="Calibri"/>
      </rPr>
      <t>- нержавіюча сталь</t>
    </r>
    <r>
      <rPr>
        <sz val="9"/>
        <color rgb="FF1C1C1C"/>
        <rFont val="Calibri"/>
      </rPr>
      <t xml:space="preserve">, </t>
    </r>
    <r>
      <rPr>
        <b/>
        <sz val="9"/>
        <color rgb="FF993300"/>
        <rFont val="Calibri"/>
      </rPr>
      <t>CU</t>
    </r>
    <r>
      <rPr>
        <sz val="9"/>
        <color rgb="FF993300"/>
        <rFont val="Calibri"/>
      </rPr>
      <t>- мідь</t>
    </r>
    <r>
      <rPr>
        <sz val="9"/>
        <color rgb="FF1C1C1C"/>
        <rFont val="Calibri"/>
      </rPr>
      <t xml:space="preserve">, </t>
    </r>
    <r>
      <rPr>
        <b/>
        <sz val="9"/>
        <color rgb="FF1F4E79"/>
        <rFont val="Calibri"/>
      </rPr>
      <t xml:space="preserve">LA </t>
    </r>
    <r>
      <rPr>
        <sz val="9"/>
        <color rgb="FF1F4E79"/>
        <rFont val="Calibri"/>
      </rPr>
      <t xml:space="preserve">- лакування в колір, </t>
    </r>
    <r>
      <rPr>
        <b/>
        <sz val="9"/>
        <color rgb="FF2F5496"/>
        <rFont val="Calibri"/>
      </rPr>
      <t>AL</t>
    </r>
    <r>
      <rPr>
        <sz val="9"/>
        <color rgb="FF2F5496"/>
        <rFont val="Calibri"/>
      </rPr>
      <t xml:space="preserve"> - алюміній </t>
    </r>
  </si>
  <si>
    <t>ГРУПА K - ІНШІ КОМПЛЕКТУЮЧІ</t>
  </si>
  <si>
    <t>К-201</t>
  </si>
  <si>
    <t>Труба монтажна d20/12</t>
  </si>
  <si>
    <t>для прокладання дроту в штукатурці/ під утепленням</t>
  </si>
  <si>
    <t>К-202</t>
  </si>
  <si>
    <t>Муфта для труби 20/12</t>
  </si>
  <si>
    <t>К-203</t>
  </si>
  <si>
    <t>Затискач UD-20 для труби 20/12</t>
  </si>
  <si>
    <t>К-220</t>
  </si>
  <si>
    <t>Компенсатор</t>
  </si>
  <si>
    <t>для вирівнювання довжини дроту при температурних змінах</t>
  </si>
  <si>
    <t>К-221</t>
  </si>
  <si>
    <t>Компенсаційний з'єднувач дріт/дріт</t>
  </si>
  <si>
    <t>К-222</t>
  </si>
  <si>
    <t>Компенсаційний з'єднувач полоса/полоса</t>
  </si>
  <si>
    <t>К-223</t>
  </si>
  <si>
    <t>Компенсаційний з'єднувач дріт/полоса</t>
  </si>
  <si>
    <t>К-271</t>
  </si>
  <si>
    <t>Зажим натяжний</t>
  </si>
  <si>
    <t>для виконання струмовідводів методом натягування</t>
  </si>
  <si>
    <t>К-274</t>
  </si>
  <si>
    <t>Натяжна труба L=400</t>
  </si>
  <si>
    <t>К-276</t>
  </si>
  <si>
    <t>Натяжна труба L=600</t>
  </si>
  <si>
    <t>K-308</t>
  </si>
  <si>
    <t>Пластина-скоба тримача дроту</t>
  </si>
  <si>
    <t>для кріплення дроту 8 мм до стін чи конструкцій</t>
  </si>
  <si>
    <t>K-316</t>
  </si>
  <si>
    <t>Пластина-скоба тримача стержня D16</t>
  </si>
  <si>
    <t>для кріплення стержня D16 мм до стін чи конструкцій</t>
  </si>
  <si>
    <t>К-391</t>
  </si>
  <si>
    <t>Захисний екран 1,4 м</t>
  </si>
  <si>
    <t>для захисту струмовідводу/полоси 
від механічних пошкоджень</t>
  </si>
  <si>
    <t>К-681</t>
  </si>
  <si>
    <t>Корпус для контрольного фасадного з'єднання</t>
  </si>
  <si>
    <t>розмір 140х140х60</t>
  </si>
  <si>
    <t>К-682</t>
  </si>
  <si>
    <t>розмір 140х140х100</t>
  </si>
  <si>
    <t>К-683</t>
  </si>
  <si>
    <t>Колодязь ревізійний пластиковий</t>
  </si>
  <si>
    <t>для влаштування контрольних з'єднань в землі, 
розмір 300х300х300</t>
  </si>
  <si>
    <t>К-700</t>
  </si>
  <si>
    <t>Ізоляційний стержень 1000 мм</t>
  </si>
  <si>
    <t>М8/М8</t>
  </si>
  <si>
    <t>К-701</t>
  </si>
  <si>
    <t>для прокладання струмовідводу з дотриманням</t>
  </si>
  <si>
    <t>M16/M16</t>
  </si>
  <si>
    <t>К-702</t>
  </si>
  <si>
    <t>безпечної ізоляційної відстані, довжина 1 м</t>
  </si>
  <si>
    <t>M8/M16</t>
  </si>
  <si>
    <t>К-750</t>
  </si>
  <si>
    <t>Ізоляційний стержень 500 мм</t>
  </si>
  <si>
    <t>К-751</t>
  </si>
  <si>
    <t>К-752</t>
  </si>
  <si>
    <t>безпечної ізоляційної відстані, довжина 0,5 м</t>
  </si>
  <si>
    <t>К-770</t>
  </si>
  <si>
    <t>Ізоляційний стержень 700 мм</t>
  </si>
  <si>
    <t>К-771</t>
  </si>
  <si>
    <t>К-772</t>
  </si>
  <si>
    <t>безпечної ізоляційної відстані, довжина 0,75 м</t>
  </si>
  <si>
    <t>К-801</t>
  </si>
  <si>
    <r>
      <rPr>
        <sz val="12"/>
        <color rgb="FF1C1C1C"/>
        <rFont val="Calibri"/>
      </rPr>
      <t>Тримач ізоляційного стержня</t>
    </r>
    <r>
      <rPr>
        <sz val="9"/>
        <color rgb="FF2F75DD"/>
        <rFont val="Calibri"/>
      </rPr>
      <t xml:space="preserve"> (нова конструція)</t>
    </r>
  </si>
  <si>
    <t>N</t>
  </si>
  <si>
    <t>К-803</t>
  </si>
  <si>
    <t>Тримач ізол. стержня до щогли d32 мм</t>
  </si>
  <si>
    <t>К-804</t>
  </si>
  <si>
    <t>Тримач ізол. стержня до щогли d42 мм</t>
  </si>
  <si>
    <t>К-805</t>
  </si>
  <si>
    <t>Тримач ізоляційного стержня фальцевий</t>
  </si>
  <si>
    <t>К-818</t>
  </si>
  <si>
    <t>Тримач дроту пластиковий до ізол.стержня</t>
  </si>
  <si>
    <t>К-830</t>
  </si>
  <si>
    <t>Тримач дроту металевий до ізол.стержня</t>
  </si>
  <si>
    <t>К-838</t>
  </si>
  <si>
    <t>Тримач стержня д16мм до ізол.стержня</t>
  </si>
  <si>
    <t>К-808</t>
  </si>
  <si>
    <t>З'єднувач прямий до ізол.стержня М8</t>
  </si>
  <si>
    <t>К-816</t>
  </si>
  <si>
    <t>З'єднувач прямий до ізол.стержня М16</t>
  </si>
  <si>
    <t>К-870</t>
  </si>
  <si>
    <t>Обойма універсальна до труби 100-300 мм М8</t>
  </si>
  <si>
    <t>К-871</t>
  </si>
  <si>
    <t>Обойма універсальна до труби 100-300 мм М16</t>
  </si>
  <si>
    <t>К-872</t>
  </si>
  <si>
    <t>Обойма універсальна до труби 300-500 мм М8</t>
  </si>
  <si>
    <t>К-873</t>
  </si>
  <si>
    <t>Обойма універсальна до труби 300-500 мм М16</t>
  </si>
  <si>
    <t>К-874</t>
  </si>
  <si>
    <t>Обойма універсальна подвійна до труби 100-300 мм</t>
  </si>
  <si>
    <t>К-875</t>
  </si>
  <si>
    <t>Обойма універсальна подвійна до труби 300-500 мм</t>
  </si>
  <si>
    <t>К-901</t>
  </si>
  <si>
    <t>Шуруп даховий з 2-ма підкладками</t>
  </si>
  <si>
    <t>Для кріплення металевих тримачів до металевої покрівлі</t>
  </si>
  <si>
    <t>К-902</t>
  </si>
  <si>
    <t xml:space="preserve"> Шуруп даховий під викрутку з підкладкою</t>
  </si>
  <si>
    <t>Для  кріплення  пластикових  тримачів до металевого даху</t>
  </si>
  <si>
    <t>К-910</t>
  </si>
  <si>
    <t>Мастика бітумно-полімерна (10 кг)</t>
  </si>
  <si>
    <t>-</t>
  </si>
  <si>
    <t>для приклеювання тримачів Н-303 до покрівлі з рубероїду</t>
  </si>
  <si>
    <t>К-950</t>
  </si>
  <si>
    <t>Вазелін технічний 0,5 кг</t>
  </si>
  <si>
    <t>для захисту болтових з'єднань від впливу корозії</t>
  </si>
  <si>
    <t>К-1000</t>
  </si>
  <si>
    <t>Пристрій для вирівнювання проволоки та полоси</t>
  </si>
  <si>
    <t>• використовується для швидкого вирівнювання дроту ø 6..10 мм  
та полоси шириною до 30 мм ; 9 роликів</t>
  </si>
  <si>
    <r>
      <rPr>
        <b/>
        <sz val="9"/>
        <color rgb="FF666666"/>
        <rFont val="Calibri"/>
      </rPr>
      <t>наявність на складі:  [</t>
    </r>
    <r>
      <rPr>
        <b/>
        <sz val="9"/>
        <color rgb="FF44546A"/>
        <rFont val="Calibri"/>
      </rPr>
      <t>+]</t>
    </r>
    <r>
      <rPr>
        <b/>
        <sz val="9"/>
        <color rgb="FF666666"/>
        <rFont val="Calibri"/>
      </rPr>
      <t xml:space="preserve"> </t>
    </r>
    <r>
      <rPr>
        <sz val="9"/>
        <color rgb="FF1C1C1C"/>
        <rFont val="Calibri"/>
      </rPr>
      <t xml:space="preserve"> </t>
    </r>
    <r>
      <rPr>
        <sz val="9"/>
        <color rgb="FF262626"/>
        <rFont val="Calibri"/>
      </rPr>
      <t>наявно на складі</t>
    </r>
    <r>
      <rPr>
        <sz val="9"/>
        <color rgb="FF1C1C1C"/>
        <rFont val="Calibri"/>
      </rPr>
      <t>,</t>
    </r>
    <r>
      <rPr>
        <sz val="9"/>
        <color theme="5"/>
        <rFont val="Calibri"/>
      </rPr>
      <t xml:space="preserve"> </t>
    </r>
    <r>
      <rPr>
        <sz val="9"/>
        <color rgb="FF3F3F3F"/>
        <rFont val="Calibri"/>
      </rPr>
      <t xml:space="preserve">[п/з] </t>
    </r>
    <r>
      <rPr>
        <sz val="9"/>
        <color rgb="FF1C1C1C"/>
        <rFont val="Calibri"/>
      </rPr>
      <t xml:space="preserve">під замовлення або </t>
    </r>
    <r>
      <rPr>
        <sz val="9"/>
        <color rgb="FF262626"/>
        <rFont val="Calibri"/>
      </rPr>
      <t>наявно у невеликій к-сті</t>
    </r>
  </si>
  <si>
    <r>
      <rPr>
        <b/>
        <sz val="9"/>
        <color rgb="FF666666"/>
        <rFont val="Calibri"/>
      </rPr>
      <t xml:space="preserve">матеріал виконання: </t>
    </r>
    <r>
      <rPr>
        <b/>
        <sz val="9"/>
        <color rgb="FF1C1C1C"/>
        <rFont val="Calibri"/>
      </rPr>
      <t>ОС</t>
    </r>
    <r>
      <rPr>
        <sz val="9"/>
        <color rgb="FF1C1C1C"/>
        <rFont val="Calibri"/>
      </rPr>
      <t xml:space="preserve">- сталь оцинкована гальванічно, </t>
    </r>
    <r>
      <rPr>
        <b/>
        <sz val="9"/>
        <color rgb="FF1C1C1C"/>
        <rFont val="Calibri"/>
      </rPr>
      <t>ST</t>
    </r>
    <r>
      <rPr>
        <sz val="9"/>
        <color rgb="FF1C1C1C"/>
        <rFont val="Calibri"/>
      </rPr>
      <t xml:space="preserve">- гарячецинкована сталь, </t>
    </r>
    <r>
      <rPr>
        <b/>
        <sz val="9"/>
        <color rgb="FF1C1C1C"/>
        <rFont val="Calibri"/>
      </rPr>
      <t>AL</t>
    </r>
    <r>
      <rPr>
        <sz val="9"/>
        <color rgb="FF1C1C1C"/>
        <rFont val="Calibri"/>
      </rPr>
      <t xml:space="preserve">- алюміній, </t>
    </r>
    <r>
      <rPr>
        <b/>
        <sz val="9"/>
        <color rgb="FF1C1C1C"/>
        <rFont val="Calibri"/>
      </rPr>
      <t>PL</t>
    </r>
    <r>
      <rPr>
        <sz val="9"/>
        <color rgb="FF1C1C1C"/>
        <rFont val="Calibri"/>
      </rPr>
      <t>- пластик</t>
    </r>
  </si>
  <si>
    <t>ГРУПА G - УЗЕМЛЕННЯ</t>
  </si>
  <si>
    <t>G-16/30</t>
  </si>
  <si>
    <t>Комплект стержневого уземлювача ø16, 3 м</t>
  </si>
  <si>
    <t>в комплекті 2 стержні 1,5м  муфтами, наконечник,
злучник стержня з полосою В40 та гвинт-заглушка</t>
  </si>
  <si>
    <t>G-16/45</t>
  </si>
  <si>
    <t>Комплект стержневого уземлювача ø16, 4,5 м</t>
  </si>
  <si>
    <t>в комплекті 3 стержні 1,5м  муфтами, наконечник,
злучник стержня з полосою В40 та гвинт-заглушка</t>
  </si>
  <si>
    <t>G-16/60</t>
  </si>
  <si>
    <t>Комплект стержневого уземлювача ø16, 6 м</t>
  </si>
  <si>
    <t>в комплекті 4 стержні 1,5м  муфтами, наконечник,
злучник стержня з полосою В40 та гвинт-заглушка</t>
  </si>
  <si>
    <t>G-16/90</t>
  </si>
  <si>
    <t>Комплект стержневого уземлювача ø16, 9 м</t>
  </si>
  <si>
    <t>в комплекті 6 стержнів 1,5м  муфтами, наконечник,
злучник стержня з полосою В40 та гвинт-заглушка</t>
  </si>
  <si>
    <t>G-16/1</t>
  </si>
  <si>
    <t>Стержень уземлення ø16 мм L-1500</t>
  </si>
  <si>
    <t>стержень заземлення 1,5м, різьбовий, д16мм</t>
  </si>
  <si>
    <t>G-16/2</t>
  </si>
  <si>
    <t>Муфта з'єднувальна для стержня ø16 мм</t>
  </si>
  <si>
    <t>різьбова муфта-з'єднувач для стержня уземлювача</t>
  </si>
  <si>
    <t>G-16/3</t>
  </si>
  <si>
    <t>Наконечник для стержня ø16 мм</t>
  </si>
  <si>
    <t>G-16/4</t>
  </si>
  <si>
    <t>Забивний гвинт для стержня ø16 мм</t>
  </si>
  <si>
    <t>для ручного забивання стержня уземлення діам. 16 мм</t>
  </si>
  <si>
    <t>G-16/5</t>
  </si>
  <si>
    <t xml:space="preserve"> Ударна муфта для стержня ø16 мм</t>
  </si>
  <si>
    <t>для з'єднання стержня з ударним гвинтом</t>
  </si>
  <si>
    <t>G-20/30</t>
  </si>
  <si>
    <t>Комплект стержневого уземлювача ø20, 3 м</t>
  </si>
  <si>
    <t>в комплекті 2 стержні довж. 1,5м, наконечник
 та злучник стержня з полосою, гарячецинкована сталь</t>
  </si>
  <si>
    <t>G-20/45</t>
  </si>
  <si>
    <t>Комплект стержневого уземлювача ø20, 4,5 м</t>
  </si>
  <si>
    <t>в комплекті 3 стержні довж. 1,5м, наконечник
 та злучник стержня з полосою, гарячецинкована сталь</t>
  </si>
  <si>
    <t>G-20/60</t>
  </si>
  <si>
    <t>Комплект стержневого уземлювача ø20, 6 м</t>
  </si>
  <si>
    <t>в комплекті 4 стержні довж. 1,5м, наконечник
 та злучник стержня з полосою, гарячецинкована сталь</t>
  </si>
  <si>
    <t>G-20/1</t>
  </si>
  <si>
    <t>Стержень уземлення ø20 мм L-1500</t>
  </si>
  <si>
    <t xml:space="preserve">L=1500 мм, гарячий цинк. 80 мкм., D=20 мм. </t>
  </si>
  <si>
    <t>G-20/2</t>
  </si>
  <si>
    <t>Наконечник для стержня ø20 мм</t>
  </si>
  <si>
    <t>Сталь марки 45, цинк 80 мкм., D=20мм</t>
  </si>
  <si>
    <t>G-20/5</t>
  </si>
  <si>
    <t>Насадка ручного монтажу стержня D20 мм</t>
  </si>
  <si>
    <t xml:space="preserve"> для забивання стержнів зі сталі підвищеної міцності</t>
  </si>
  <si>
    <t>G-20/8</t>
  </si>
  <si>
    <t>Ударна насадка SDS-MAX для уземлювачів D20 мм</t>
  </si>
  <si>
    <t>G-14/30</t>
  </si>
  <si>
    <t>Уземлювач поміднений ø14,2 мм, L=3 м</t>
  </si>
  <si>
    <t>CP</t>
  </si>
  <si>
    <t>G-14/45</t>
  </si>
  <si>
    <t>Уземлювач поміднений ø14,2 мм, L=4,5 м</t>
  </si>
  <si>
    <t>G-14/60</t>
  </si>
  <si>
    <t>Уземлювачпоміднений ø14,2 мм, L=6 м</t>
  </si>
  <si>
    <t>G-14/90</t>
  </si>
  <si>
    <t>Уземлювач поміднений ø14,2 мм, L=9 м</t>
  </si>
  <si>
    <t>G-14/1</t>
  </si>
  <si>
    <t>Стержень уземлення 1,5м, d14,2 поміднений</t>
  </si>
  <si>
    <t>G-14/2</t>
  </si>
  <si>
    <t>З'єднувач латунний для стержня d14,2 мм</t>
  </si>
  <si>
    <t>BR</t>
  </si>
  <si>
    <t>G-112</t>
  </si>
  <si>
    <t>Антикорозійна стрічка 100 мм, 10 м</t>
  </si>
  <si>
    <t>стрічка насичена антикорозійною пастою; 100mm x10m</t>
  </si>
  <si>
    <t>G-115</t>
  </si>
  <si>
    <t>Стрічка антикорозійна 50 мм, 10 м</t>
  </si>
  <si>
    <t>стрічка насичена антикорозійною пастою; 50mm x10m</t>
  </si>
  <si>
    <t>G-160</t>
  </si>
  <si>
    <t>Насадка SDS-MAX для вібромолота</t>
  </si>
  <si>
    <t>для забивання стержнів уземлення G-16 відбійником</t>
  </si>
  <si>
    <t>G-290</t>
  </si>
  <si>
    <t>Шина вирівнювання потенціалів</t>
  </si>
  <si>
    <t>для вирівнювання потенціалів електричних з’єднань</t>
  </si>
  <si>
    <r>
      <rPr>
        <b/>
        <sz val="9"/>
        <color rgb="FF666666"/>
        <rFont val="Calibri"/>
      </rPr>
      <t>наявність на складі:  [</t>
    </r>
    <r>
      <rPr>
        <b/>
        <sz val="9"/>
        <color rgb="FF44546A"/>
        <rFont val="Calibri"/>
      </rPr>
      <t>+]</t>
    </r>
    <r>
      <rPr>
        <b/>
        <sz val="9"/>
        <color rgb="FF666666"/>
        <rFont val="Calibri"/>
      </rPr>
      <t xml:space="preserve"> </t>
    </r>
    <r>
      <rPr>
        <sz val="9"/>
        <color rgb="FF1C1C1C"/>
        <rFont val="Calibri"/>
      </rPr>
      <t xml:space="preserve"> </t>
    </r>
    <r>
      <rPr>
        <sz val="9"/>
        <color rgb="FF262626"/>
        <rFont val="Calibri"/>
      </rPr>
      <t>наявно на складі</t>
    </r>
    <r>
      <rPr>
        <sz val="9"/>
        <color rgb="FF1C1C1C"/>
        <rFont val="Calibri"/>
      </rPr>
      <t>,</t>
    </r>
    <r>
      <rPr>
        <sz val="9"/>
        <color theme="5"/>
        <rFont val="Calibri"/>
      </rPr>
      <t xml:space="preserve"> </t>
    </r>
    <r>
      <rPr>
        <sz val="9"/>
        <color rgb="FF3F3F3F"/>
        <rFont val="Calibri"/>
      </rPr>
      <t xml:space="preserve">[п/з] </t>
    </r>
    <r>
      <rPr>
        <sz val="9"/>
        <color rgb="FF1C1C1C"/>
        <rFont val="Calibri"/>
      </rPr>
      <t xml:space="preserve">під замовлення або </t>
    </r>
    <r>
      <rPr>
        <sz val="9"/>
        <color rgb="FF262626"/>
        <rFont val="Calibri"/>
      </rPr>
      <t>наявно у невеликій к-сті</t>
    </r>
  </si>
  <si>
    <r>
      <rPr>
        <b/>
        <sz val="9"/>
        <color rgb="FF666666"/>
        <rFont val="Calibri"/>
      </rPr>
      <t xml:space="preserve">матеріал виконання: </t>
    </r>
    <r>
      <rPr>
        <b/>
        <sz val="9"/>
        <color rgb="FF1C1C1C"/>
        <rFont val="Calibri"/>
      </rPr>
      <t>ОС</t>
    </r>
    <r>
      <rPr>
        <sz val="9"/>
        <color rgb="FF1C1C1C"/>
        <rFont val="Calibri"/>
      </rPr>
      <t xml:space="preserve">- сталь оцинкована гальванічно, </t>
    </r>
    <r>
      <rPr>
        <b/>
        <sz val="9"/>
        <color rgb="FF1C1C1C"/>
        <rFont val="Calibri"/>
      </rPr>
      <t>ST</t>
    </r>
    <r>
      <rPr>
        <sz val="9"/>
        <color rgb="FF1C1C1C"/>
        <rFont val="Calibri"/>
      </rPr>
      <t xml:space="preserve">- гарячецинкована сталь, </t>
    </r>
    <r>
      <rPr>
        <b/>
        <sz val="9"/>
        <color rgb="FF203864"/>
        <rFont val="Calibri"/>
      </rPr>
      <t>NI</t>
    </r>
    <r>
      <rPr>
        <sz val="9"/>
        <color rgb="FF203864"/>
        <rFont val="Calibri"/>
      </rPr>
      <t>- нержавіюча сталь</t>
    </r>
  </si>
  <si>
    <t xml:space="preserve">                   ГРУПА М - БЛИСКАВКОПРИЙМАЧІ</t>
  </si>
  <si>
    <t>Блискавкоприймачі алюмінієві збірні 16/10 мм</t>
  </si>
  <si>
    <t>M-210</t>
  </si>
  <si>
    <t>Блискавкоприймач алюмінієвий  d16, 1,0 м</t>
  </si>
  <si>
    <t>M-215</t>
  </si>
  <si>
    <t>Блискавкоприймач алюмінієвий збірний 16/10, 1,5 м</t>
  </si>
  <si>
    <t>M-220</t>
  </si>
  <si>
    <t>Блискавкоприймач алюмінієвий збірний 16/10, 2,0 м</t>
  </si>
  <si>
    <t>M-225</t>
  </si>
  <si>
    <t>Блискавкоприймач алюмінієвий збірний 16/10, 2,5 м</t>
  </si>
  <si>
    <t>M-230</t>
  </si>
  <si>
    <t>Блискавкоприймач алюмінієвий збірний 16/10, 3,0 м</t>
  </si>
  <si>
    <t>M-235</t>
  </si>
  <si>
    <t>Блискавкоприймач алюмінієвий збірний 16/10, 3,5 м</t>
  </si>
  <si>
    <t>M-240</t>
  </si>
  <si>
    <t>Блискавкоприймач алюмінієвий збірний 16/10, 4,0 м</t>
  </si>
  <si>
    <r>
      <rPr>
        <b/>
        <sz val="14"/>
        <color rgb="FF333F50"/>
        <rFont val="Calibri"/>
      </rPr>
      <t>М-01</t>
    </r>
    <r>
      <rPr>
        <b/>
        <sz val="12"/>
        <color rgb="FF333F50"/>
        <rFont val="Calibri"/>
      </rPr>
      <t>. Блискавкоприймачі для комину</t>
    </r>
  </si>
  <si>
    <t>вертикальні дюралюмінієві блискавкоприймачі 
в комплекті: 2 або 3 кріпленнями для монтажу до стіни та злучник для приєднання дроту</t>
  </si>
  <si>
    <t>M-01/15</t>
  </si>
  <si>
    <t>Блискавкоприймач для комину 1,5 м</t>
  </si>
  <si>
    <t>ціну уточняйте</t>
  </si>
  <si>
    <t>M-01/20</t>
  </si>
  <si>
    <t>Блискавкоприймач для комину 2,0 м</t>
  </si>
  <si>
    <t>M-01/25</t>
  </si>
  <si>
    <t>Блискавкоприймач для комину 2,5 м</t>
  </si>
  <si>
    <t>M-01/30</t>
  </si>
  <si>
    <t>Блискавкоприймач для комину 3,0 м</t>
  </si>
  <si>
    <t>M-01/35</t>
  </si>
  <si>
    <t>Блискавкоприймач для комину 3,5 м</t>
  </si>
  <si>
    <t>M-01/40</t>
  </si>
  <si>
    <t>Блискавкоприймач для комину 4,0 м</t>
  </si>
  <si>
    <r>
      <rPr>
        <b/>
        <sz val="14"/>
        <color rgb="FF333F50"/>
        <rFont val="Calibri"/>
      </rPr>
      <t>М-02</t>
    </r>
    <r>
      <rPr>
        <b/>
        <sz val="12"/>
        <color rgb="FF333F50"/>
        <rFont val="Calibri"/>
      </rPr>
      <t>. Щогли з нержавіючої сталі</t>
    </r>
  </si>
  <si>
    <t>вертикальні щогли з нержавіючої сталі в комплекті зі злучником для приєднання дроту</t>
  </si>
  <si>
    <t>M-02/30</t>
  </si>
  <si>
    <t>Щогла блискавкоприймача 3 м</t>
  </si>
  <si>
    <t>M-02/40</t>
  </si>
  <si>
    <t>Щогла блискавкоприймача 4 м</t>
  </si>
  <si>
    <t>M-02/50</t>
  </si>
  <si>
    <t>Щогла блискавкоприймача 5 м</t>
  </si>
  <si>
    <t>M-02/60</t>
  </si>
  <si>
    <t>Щогла блискавкоприймача 6 м</t>
  </si>
  <si>
    <t>M-02/70</t>
  </si>
  <si>
    <t>Щогла блискавкоприймача 7 м</t>
  </si>
  <si>
    <t>M-02/80</t>
  </si>
  <si>
    <t>Щогла блискавкоприймача 8 м</t>
  </si>
  <si>
    <t>M-02/90</t>
  </si>
  <si>
    <t>M-02/100</t>
  </si>
  <si>
    <r>
      <rPr>
        <sz val="12"/>
        <color rgb="FF0D0D0D"/>
        <rFont val="Calibri"/>
      </rPr>
      <t xml:space="preserve">Щогла блискавкоприймача 10 м 
</t>
    </r>
    <r>
      <rPr>
        <i/>
        <sz val="9"/>
        <color rgb="FF0D0D0D"/>
        <rFont val="Calibri"/>
      </rPr>
      <t>з комплектом розтяжок</t>
    </r>
  </si>
  <si>
    <r>
      <rPr>
        <b/>
        <sz val="14"/>
        <color rgb="FF333F50"/>
        <rFont val="Calibri"/>
      </rPr>
      <t>М-02</t>
    </r>
    <r>
      <rPr>
        <b/>
        <sz val="12"/>
        <color rgb="FF333F50"/>
        <rFont val="Calibri"/>
      </rPr>
      <t>. Щогли для закріплення активного блискавкоприймача</t>
    </r>
  </si>
  <si>
    <t>вертикальні щогли з нержавіючої сталі з можливістю закріплення активного блискавкоприймача Gromostar
в комплекті із злучником для приєднання дроту</t>
  </si>
  <si>
    <t>M-02/32</t>
  </si>
  <si>
    <t>Щогла активного блискавкоприймача 3 м</t>
  </si>
  <si>
    <t>M-02/42</t>
  </si>
  <si>
    <t>Щогла активного блискавкоприймача 4 м</t>
  </si>
  <si>
    <t>M-02/52</t>
  </si>
  <si>
    <t>Щогла активного блискавкоприймача 5 м</t>
  </si>
  <si>
    <t>M-02/62</t>
  </si>
  <si>
    <t>Щогла активного блискавкоприймача 6 м</t>
  </si>
  <si>
    <t>M-02/72</t>
  </si>
  <si>
    <t>Щогла активного блискавкоприймача 7 м</t>
  </si>
  <si>
    <t>M-02/82</t>
  </si>
  <si>
    <t>Щогла активного блискавкоприймача 8 м</t>
  </si>
  <si>
    <r>
      <rPr>
        <b/>
        <sz val="14"/>
        <color rgb="FF333F50"/>
        <rFont val="Calibri"/>
      </rPr>
      <t>М-03</t>
    </r>
    <r>
      <rPr>
        <b/>
        <sz val="12"/>
        <color rgb="FF333F50"/>
        <rFont val="Calibri"/>
      </rPr>
      <t>. Блискавкоприймачі з боковим кріпленням</t>
    </r>
  </si>
  <si>
    <t>вертикальні щогли з нержавіючої сталі в комплекті із затискачем та 2-ма тримачами щогли до стіни</t>
  </si>
  <si>
    <t>M-03/30</t>
  </si>
  <si>
    <t>Щогла блискавкоприймача з боковим 
кріпленням, 3.0 м</t>
  </si>
  <si>
    <t>M-03/40</t>
  </si>
  <si>
    <t>Щогла блискавкоприймача з боковим 
кріпленням, 4.0 м</t>
  </si>
  <si>
    <t>M-03/50</t>
  </si>
  <si>
    <t>Щогла блискавкоприймача з боковим 
кріпленням, 5.0 м</t>
  </si>
  <si>
    <t>M-03/60</t>
  </si>
  <si>
    <t>Щогла блискавкоприймача з боковим 
кріпленням, 6.0 м</t>
  </si>
  <si>
    <t>M-03/70</t>
  </si>
  <si>
    <t>Щогла блискавкоприймача з боковим 
кріпленням, 7.0 м</t>
  </si>
  <si>
    <r>
      <rPr>
        <b/>
        <sz val="14"/>
        <color rgb="FF333F50"/>
        <rFont val="Calibri"/>
      </rPr>
      <t>М-04</t>
    </r>
    <r>
      <rPr>
        <b/>
        <sz val="12"/>
        <color rgb="FF333F50"/>
        <rFont val="Calibri"/>
      </rPr>
      <t>. Блискавкоприймачі на бетонній основі</t>
    </r>
  </si>
  <si>
    <t xml:space="preserve"> дюралюмінієві блискавкоприймачі в комплекті з бетонною основою для монтажу на плоскій покрівлі та затискачем для дроту</t>
  </si>
  <si>
    <t>M-04/15</t>
  </si>
  <si>
    <t>Блискавкоприймач з бетонною основою 1,5 м</t>
  </si>
  <si>
    <t>M-04/20</t>
  </si>
  <si>
    <t>Блискавкоприймач з бетонною основою 2,0 м</t>
  </si>
  <si>
    <t>M-04/25</t>
  </si>
  <si>
    <t>Блискавкоприймач з бетонною основою 2,5 м</t>
  </si>
  <si>
    <t>M-04/30</t>
  </si>
  <si>
    <t>Блискавкоприймач з бетонною основою 3,0 м</t>
  </si>
  <si>
    <t>M-04/35</t>
  </si>
  <si>
    <t>Блискавкоприймач з бетонною основою 3,5 м</t>
  </si>
  <si>
    <t>M-04/40</t>
  </si>
  <si>
    <t>Блискавкоприймач з бетонною основою 4,0 м</t>
  </si>
  <si>
    <r>
      <rPr>
        <b/>
        <sz val="14"/>
        <color rgb="FF333F50"/>
        <rFont val="Calibri"/>
      </rPr>
      <t>М-05</t>
    </r>
    <r>
      <rPr>
        <b/>
        <sz val="12"/>
        <color rgb="FF333F50"/>
        <rFont val="Calibri"/>
      </rPr>
      <t>. Блискавкоприймачі на тринозі з бетонними основами</t>
    </r>
  </si>
  <si>
    <t>вертикальні блискавкоприймачі з нержавіючої сталі в комплекті з триногою та бетонними основами 
для монтажу на плоскій покрівлі та затискачем для приєднання дроту</t>
  </si>
  <si>
    <t>M-05/30</t>
  </si>
  <si>
    <t>Блискавкоприймач 3 м на тринозі</t>
  </si>
  <si>
    <t>в комплекті тринога з 3-ма бет.основами та злучник</t>
  </si>
  <si>
    <t>M-05/40</t>
  </si>
  <si>
    <t>Блискавкоприймач 4 м на тринозі</t>
  </si>
  <si>
    <t>M-05/50</t>
  </si>
  <si>
    <t>Блискавкоприймач 5 м на тринозі</t>
  </si>
  <si>
    <t>M-05/60</t>
  </si>
  <si>
    <t>Блискавкоприймач 6 м на тринозі</t>
  </si>
  <si>
    <t>M-05/70</t>
  </si>
  <si>
    <t>Блискавкоприймач 7 м на тринозі</t>
  </si>
  <si>
    <t>M-05/80</t>
  </si>
  <si>
    <t>Блискавкоприймач 8 м на тринозі</t>
  </si>
  <si>
    <t>в комплекті тринога з 6-ма бет.основами та злучник</t>
  </si>
  <si>
    <t>M-05/90</t>
  </si>
  <si>
    <t>Блискавкоприймач 9 м на тринозі</t>
  </si>
  <si>
    <t>в комплекті тринога посилена з 6-ма бет.осн. та злучник</t>
  </si>
  <si>
    <t>M-05/100</t>
  </si>
  <si>
    <t>Блискавкоприймач 10 м на тринозі</t>
  </si>
  <si>
    <r>
      <rPr>
        <b/>
        <sz val="14"/>
        <color rgb="FF333F50"/>
        <rFont val="Calibri"/>
      </rPr>
      <t>М-05</t>
    </r>
    <r>
      <rPr>
        <b/>
        <sz val="12"/>
        <color rgb="FF333F50"/>
        <rFont val="Calibri"/>
      </rPr>
      <t>. Щогли на тринозі для активного блискавкоприймача</t>
    </r>
  </si>
  <si>
    <t>вертикальні блискавкоприймачі з нержавіючої сталі для закріплення активного блискавкоприймача
 в комплекті з триногою, 3-ма бетонними основами та затискачем для приєднання дроту</t>
  </si>
  <si>
    <t>M-05/32</t>
  </si>
  <si>
    <t>Щогла активного блискавкоприймача 
3 м на тринозі</t>
  </si>
  <si>
    <t>M-05/42</t>
  </si>
  <si>
    <t>Щогла активного блискавкоприймача 
4 м на тринозі</t>
  </si>
  <si>
    <t>M-05/52</t>
  </si>
  <si>
    <t>Щогла активного блискавкоприймача 
5 м на тринозі</t>
  </si>
  <si>
    <t>M-05/62</t>
  </si>
  <si>
    <t>Щогла активного блискавкоприймача 
6 м на тринозі</t>
  </si>
  <si>
    <t>M-05/72</t>
  </si>
  <si>
    <t>Щогла активного блискавкоприймача 
7 м на тринозі</t>
  </si>
  <si>
    <t>M-05/82</t>
  </si>
  <si>
    <t>Щогла активного блискавкоприймача 
8 м на тринозі</t>
  </si>
  <si>
    <r>
      <rPr>
        <b/>
        <sz val="14"/>
        <color rgb="FF333F50"/>
        <rFont val="Calibri"/>
      </rPr>
      <t>M-06</t>
    </r>
    <r>
      <rPr>
        <b/>
        <sz val="12"/>
        <color rgb="FF333F50"/>
        <rFont val="Calibri"/>
      </rPr>
      <t>. Блискавкоприймачі з металевою основою</t>
    </r>
  </si>
  <si>
    <t>вертикальні дюралюмінієві блискавкоприймачі в комплекті з металевою основою 
встановлюються на на металеву основу, яка кріпиться анкерними болтами до конструкції даху</t>
  </si>
  <si>
    <t>M-06/01</t>
  </si>
  <si>
    <t>Блискавкоприймач з металевою підставкою 0.5 м</t>
  </si>
  <si>
    <t>M-06/02</t>
  </si>
  <si>
    <t>Блискавкоприймач з металевою підставкою 1.0 м</t>
  </si>
  <si>
    <t>M-06/03</t>
  </si>
  <si>
    <t>Блискавкоприймач регулювальний 0,5 м</t>
  </si>
  <si>
    <t>M-06/04</t>
  </si>
  <si>
    <t>Блискавкоприймач регулювальний 1,0 м</t>
  </si>
  <si>
    <t>M-06/10</t>
  </si>
  <si>
    <t>Блискавкоприймач на металевій основі 1,0 м</t>
  </si>
  <si>
    <t>M-06/15</t>
  </si>
  <si>
    <t>Блискавкоприймач на металевій основі 1,5 м</t>
  </si>
  <si>
    <t>M-06/20</t>
  </si>
  <si>
    <t>Блискавкоприймач на металевій основі 2,0 м</t>
  </si>
  <si>
    <t>M-06/25</t>
  </si>
  <si>
    <t>Блискавкоприймач на металевій основі 2,5 м</t>
  </si>
  <si>
    <t>M-06/30</t>
  </si>
  <si>
    <t>Блискавкоприймач на металевій основі 3,0 м</t>
  </si>
  <si>
    <r>
      <rPr>
        <b/>
        <sz val="14"/>
        <color rgb="FF333F50"/>
        <rFont val="Calibri"/>
      </rPr>
      <t>M-07</t>
    </r>
    <r>
      <rPr>
        <b/>
        <sz val="12"/>
        <color rgb="FF333F50"/>
        <rFont val="Calibri"/>
      </rPr>
      <t>. Блискавкоприймачі з металевою основою</t>
    </r>
  </si>
  <si>
    <t>вертикальні блискавкоприймачі з нержавіючої сталі, в комплекті з металевою основою 
встановлюються на металеву основу, яка кріпиться анкерними болтами до конструкції даху</t>
  </si>
  <si>
    <t>M-07/30</t>
  </si>
  <si>
    <t>Блискавкоприймач з металевою основою 3,0 м</t>
  </si>
  <si>
    <t>M-07/40</t>
  </si>
  <si>
    <t>Блискавкоприймач з металевою основою 4,0 м</t>
  </si>
  <si>
    <t>M-07/50</t>
  </si>
  <si>
    <t>Блискавкоприймач з металевою основою 5,0 м</t>
  </si>
  <si>
    <t>M-07/60</t>
  </si>
  <si>
    <t>Блискавкоприймач з металевою основою 6,0 м</t>
  </si>
  <si>
    <t>M-07/70</t>
  </si>
  <si>
    <t>Блискавкоприймач з металевою основою 7,0 м</t>
  </si>
  <si>
    <r>
      <rPr>
        <b/>
        <sz val="14"/>
        <color rgb="FF333F50"/>
        <rFont val="Calibri"/>
      </rPr>
      <t>M-08</t>
    </r>
    <r>
      <rPr>
        <b/>
        <sz val="12"/>
        <color rgb="FF333F50"/>
        <rFont val="Calibri"/>
      </rPr>
      <t>. Блискавкоприймачі з кріпленням до труб</t>
    </r>
  </si>
  <si>
    <t>вертикальні дюралюмінієві блискавкоприймачі, в комплекті з металевими хомутами, встановлюються на трубах та конструкціях</t>
  </si>
  <si>
    <t>M-08/15</t>
  </si>
  <si>
    <t>Блискавкоприймач з кріпленням до труб 1,5м</t>
  </si>
  <si>
    <t>M-08/20</t>
  </si>
  <si>
    <t>Блискавкоприймач з кріпленням до труб 2,0м</t>
  </si>
  <si>
    <t>M-08/25</t>
  </si>
  <si>
    <t>Блискавкоприймач з кріпленням до труб 2,5м</t>
  </si>
  <si>
    <t>M-08/30</t>
  </si>
  <si>
    <t>Блискавкоприймач з кріпленням до труб 3,0м</t>
  </si>
  <si>
    <t>M-08/35</t>
  </si>
  <si>
    <t>Блискавкоприймач з кріпленням до труб 3,5м</t>
  </si>
  <si>
    <t>M-08/40</t>
  </si>
  <si>
    <t>Блискавкоприймач з кріпленням до труб 4,0м</t>
  </si>
  <si>
    <r>
      <rPr>
        <b/>
        <sz val="14"/>
        <color rgb="FF333F50"/>
        <rFont val="Calibri"/>
      </rPr>
      <t>M-09</t>
    </r>
    <r>
      <rPr>
        <b/>
        <sz val="12"/>
        <color rgb="FF333F50"/>
        <rFont val="Calibri"/>
      </rPr>
      <t>. Блискавкоприймачі з кріпленням до труб</t>
    </r>
  </si>
  <si>
    <t>M-09/30</t>
  </si>
  <si>
    <t>Блискавкоприймач з кріпленням до труб 3 м</t>
  </si>
  <si>
    <t>M-09/40</t>
  </si>
  <si>
    <t>Блискавкоприймач з кріпленням до труб 4 м</t>
  </si>
  <si>
    <t>M-09/50</t>
  </si>
  <si>
    <t>Блискавкоприймач з кріпленням до труб 5 м</t>
  </si>
  <si>
    <t>M-09/60</t>
  </si>
  <si>
    <t>Блискавкоприймач з кріпленням до труб 6 м</t>
  </si>
  <si>
    <r>
      <rPr>
        <b/>
        <sz val="14"/>
        <color rgb="FF333F50"/>
        <rFont val="Calibri"/>
      </rPr>
      <t>M-10</t>
    </r>
    <r>
      <rPr>
        <b/>
        <sz val="12"/>
        <color rgb="FF333F50"/>
        <rFont val="Calibri"/>
      </rPr>
      <t>. Конькові блискавкоприймачі</t>
    </r>
  </si>
  <si>
    <t>вертикальні блискавкоприймачі з дюралюмінію з затискачем  та кріпленням 
для монтажу на коньку покрівлі з металочерепиці або черепиці</t>
  </si>
  <si>
    <t>M-10/10</t>
  </si>
  <si>
    <t>Блискавкоприймач коньковий півкруглий 1,0 м</t>
  </si>
  <si>
    <t>півкругле одиничне кріплення, шпилька 1м, затиск</t>
  </si>
  <si>
    <t>M-10/11</t>
  </si>
  <si>
    <t>Блискавкоприймач коньковий прямий 1,0 м</t>
  </si>
  <si>
    <t>пряме одиничне кріплення, шпилька 1м, затиск</t>
  </si>
  <si>
    <t>M-10/15</t>
  </si>
  <si>
    <t>Блискавкоприймач коньковий півкруглий 1,5 м</t>
  </si>
  <si>
    <t>півкруглий, подвійне кріплення, шпилька 1.5м, затиск</t>
  </si>
  <si>
    <t>M-10/16</t>
  </si>
  <si>
    <t>Блискавкоприймач коньковий прямий 1,5 м</t>
  </si>
  <si>
    <t>прямий, подвійне кріплення, шпилька 1.5м, затиск</t>
  </si>
  <si>
    <t>M-10/20</t>
  </si>
  <si>
    <t>Блискавкоприймач коньковий півкруглий 2,0 м</t>
  </si>
  <si>
    <t>півкруглий, подвійне кріплення, шпилька 2.0м, затиск</t>
  </si>
  <si>
    <t>M-10/21</t>
  </si>
  <si>
    <t>Блискавкоприймач коньковий прямий 2,0 м</t>
  </si>
  <si>
    <t>прямий з 4-ма кріпленнями, шпилька 2.0м, затиск</t>
  </si>
  <si>
    <t>M-10/31</t>
  </si>
  <si>
    <t>Блискавкоприймач коньковий 3,0 м</t>
  </si>
  <si>
    <r>
      <rPr>
        <b/>
        <sz val="14"/>
        <color rgb="FF333F50"/>
        <rFont val="Calibri"/>
      </rPr>
      <t>М-12</t>
    </r>
    <r>
      <rPr>
        <b/>
        <sz val="12"/>
        <color rgb="FF333F50"/>
        <rFont val="Calibri"/>
      </rPr>
      <t>. Блискавкоприймачі з ізольованим струмовідводом</t>
    </r>
  </si>
  <si>
    <t>вертикальні щогли з нержавіючої сталі в комплекті з ізоляційними штангами 0,5м, дротом та із затискачем</t>
  </si>
  <si>
    <t>M-12/30</t>
  </si>
  <si>
    <t>Блискавкоприймач з ізольованим струмовідводом, 3 м</t>
  </si>
  <si>
    <t>щогла L=4000 + 4 ізоляційних штанги + затискач та дріт</t>
  </si>
  <si>
    <t>M-12/40</t>
  </si>
  <si>
    <t>Блискавкоприймач з ізольованим струмовідводом, 4 м</t>
  </si>
  <si>
    <t>щогла L=4000 + 5 ізоляційних штанг + затискач та дріт</t>
  </si>
  <si>
    <t>M-12/50</t>
  </si>
  <si>
    <t>Блискавкоприймач з ізольованим струмовідводом, 5 м</t>
  </si>
  <si>
    <t>щогла L=5000 + 6 ізоляційних штанг + затискач та дріт</t>
  </si>
  <si>
    <t>M-12/60</t>
  </si>
  <si>
    <t>Блискавкоприймач з ізольованим струмовідводом, 6 м</t>
  </si>
  <si>
    <t>щогла L=6000 + 7 ізоляційних штанг + затискач та дріт</t>
  </si>
  <si>
    <t>M-12/70</t>
  </si>
  <si>
    <t>Блискавкоприймач з ізольованим струмовідводом, 7 м</t>
  </si>
  <si>
    <t>щогла L=7000 + 8 ізоляційних штанг + затискач та дріт</t>
  </si>
  <si>
    <t>Додаткові комплектуючі для блискавкоприймачів</t>
  </si>
  <si>
    <t>М-016</t>
  </si>
  <si>
    <t>Тримач блискавкоприймача 16/10 з дюбелем</t>
  </si>
  <si>
    <t>для кріплення блискавкоприймача до стін, Н=180мм, М10</t>
  </si>
  <si>
    <t>М-020</t>
  </si>
  <si>
    <t>Тримач блискавкоприймача 16/10 з пластиною L-120 mm</t>
  </si>
  <si>
    <t>для кріплення блискавкоприймача до металу, Н=120мм</t>
  </si>
  <si>
    <t>М-021</t>
  </si>
  <si>
    <t>Тримач блискавкоприймача 16/10 з пластиною L-170 mm</t>
  </si>
  <si>
    <t>для кріплення блискавкоприймача до металу, Н=170мм</t>
  </si>
  <si>
    <t>М-025</t>
  </si>
  <si>
    <t>Тримач L-500 Для блискавкоприймача 16/10</t>
  </si>
  <si>
    <t>для кріплення блискавкоприймача 16/10 з забезпеч. ізол. відступу</t>
  </si>
  <si>
    <t>М-032</t>
  </si>
  <si>
    <t>Злучник щогли блискавкоприймача d32 mm та дроту</t>
  </si>
  <si>
    <t>для приєднання до щогли ᴓ32мм</t>
  </si>
  <si>
    <t>М-042</t>
  </si>
  <si>
    <t>Злучник щогли блискавкоприймача d42 mm та дроту</t>
  </si>
  <si>
    <t>для приєднання до щогли ᴓ42.4мм</t>
  </si>
  <si>
    <t>М-052</t>
  </si>
  <si>
    <t>Металева підставка для блискавкоприймача 16 мм</t>
  </si>
  <si>
    <t>для кріплення блискавкоприймачів ᴓ16 до конструкцій, 100х250 мм</t>
  </si>
  <si>
    <t>М-053</t>
  </si>
  <si>
    <t>для кріплення блискавкоприймачів ᴓ16 до конструкцій, 200х250 мм</t>
  </si>
  <si>
    <t>М-058</t>
  </si>
  <si>
    <t>Ізольований тримач блискавкоприймача d16 L-500</t>
  </si>
  <si>
    <t>М-059</t>
  </si>
  <si>
    <t>М-060</t>
  </si>
  <si>
    <t>Тримач для щогли блискавкоприймача d32</t>
  </si>
  <si>
    <t>для кріплення блискавкоприймачів ᴓ32 до стін, Н=120</t>
  </si>
  <si>
    <t>М-061</t>
  </si>
  <si>
    <t>Тримач для щогли блискавкоприймача d32 L-300</t>
  </si>
  <si>
    <t>для кріплення блискавкоприймачів ᴓ32 до стін, Н=300</t>
  </si>
  <si>
    <t>М-062</t>
  </si>
  <si>
    <t>Тримач для щогли блискавкоприймача d42</t>
  </si>
  <si>
    <t>для кріплення блискавкоприймачів ᴓ42.4 до стін, Н=120</t>
  </si>
  <si>
    <t>М-063</t>
  </si>
  <si>
    <t>Тримач для щогли блискавкоприймача d42 L-400</t>
  </si>
  <si>
    <t>для кріплення блискавкоприймачівᴓ42.4 до стін, Н=400</t>
  </si>
  <si>
    <t>М-054</t>
  </si>
  <si>
    <t>Металева основа щогли блискавкоприймача</t>
  </si>
  <si>
    <t>для закріплення щогли блискавкоприймача 
до конструкцій чи металевих площадок</t>
  </si>
  <si>
    <t>М-065</t>
  </si>
  <si>
    <t>Тринога щогли блискавкоприймача</t>
  </si>
  <si>
    <t>для влаштування  щогли блискавкоприймача на плоскій покрівлі, постачається з 3-ма бетонними основами</t>
  </si>
  <si>
    <t>М-067</t>
  </si>
  <si>
    <t>Тринога щогли блискавкоприймача велика</t>
  </si>
  <si>
    <t>для влаштування  щогли блискавкоприймача на плоскій покрівлі, постачається з 6-ма бетонними основами</t>
  </si>
  <si>
    <t>М-083</t>
  </si>
  <si>
    <t>Тримач для щогли d32 мм M16</t>
  </si>
  <si>
    <t>для кріплення щогли d32 мм до конструкцій через з'єднання М16</t>
  </si>
  <si>
    <t>М-084</t>
  </si>
  <si>
    <t>Тримач для щогли d42 мм M16</t>
  </si>
  <si>
    <t>для кріплення щогли d42 мм до конструкцій через з'єднання М16</t>
  </si>
  <si>
    <t>М-091</t>
  </si>
  <si>
    <t>Злучник регулювальний M16</t>
  </si>
  <si>
    <t>для вирівлювання алюмінієвих блискавкоприймачів</t>
  </si>
  <si>
    <t>М-093</t>
  </si>
  <si>
    <t>Злучник регулювальний M16 для триноги</t>
  </si>
  <si>
    <t>для вирівлювання  блискавкоприймачів на тринозі,
 в комплекті 3 з'єднувачі</t>
  </si>
  <si>
    <r>
      <rPr>
        <b/>
        <sz val="9"/>
        <color rgb="FF666666"/>
        <rFont val="Calibri"/>
      </rPr>
      <t>наявність на складі:  [</t>
    </r>
    <r>
      <rPr>
        <b/>
        <sz val="9"/>
        <color rgb="FF44546A"/>
        <rFont val="Calibri"/>
      </rPr>
      <t>+]</t>
    </r>
    <r>
      <rPr>
        <b/>
        <sz val="9"/>
        <color rgb="FF666666"/>
        <rFont val="Calibri"/>
      </rPr>
      <t xml:space="preserve"> </t>
    </r>
    <r>
      <rPr>
        <sz val="9"/>
        <color rgb="FF1C1C1C"/>
        <rFont val="Calibri"/>
      </rPr>
      <t xml:space="preserve"> </t>
    </r>
    <r>
      <rPr>
        <sz val="9"/>
        <color rgb="FF262626"/>
        <rFont val="Calibri"/>
      </rPr>
      <t>наявно на складі</t>
    </r>
    <r>
      <rPr>
        <sz val="9"/>
        <color rgb="FF1C1C1C"/>
        <rFont val="Calibri"/>
      </rPr>
      <t>,</t>
    </r>
    <r>
      <rPr>
        <sz val="9"/>
        <color theme="5"/>
        <rFont val="Calibri"/>
      </rPr>
      <t xml:space="preserve"> </t>
    </r>
    <r>
      <rPr>
        <sz val="9"/>
        <color rgb="FF3F3F3F"/>
        <rFont val="Calibri"/>
      </rPr>
      <t xml:space="preserve">[п/з] </t>
    </r>
    <r>
      <rPr>
        <sz val="9"/>
        <color rgb="FF1C1C1C"/>
        <rFont val="Calibri"/>
      </rPr>
      <t xml:space="preserve">під замовлення або </t>
    </r>
    <r>
      <rPr>
        <sz val="9"/>
        <color rgb="FF262626"/>
        <rFont val="Calibri"/>
      </rPr>
      <t>наявно у невеликій к-сті</t>
    </r>
  </si>
  <si>
    <r>
      <rPr>
        <b/>
        <sz val="9"/>
        <color rgb="FF666666"/>
        <rFont val="Calibri"/>
      </rPr>
      <t xml:space="preserve">матеріал виконання: </t>
    </r>
    <r>
      <rPr>
        <b/>
        <sz val="9"/>
        <color rgb="FF1C1C1C"/>
        <rFont val="Calibri"/>
      </rPr>
      <t>ОС</t>
    </r>
    <r>
      <rPr>
        <sz val="9"/>
        <color rgb="FF1C1C1C"/>
        <rFont val="Calibri"/>
      </rPr>
      <t xml:space="preserve">- сталь оцинкована гальванічно, </t>
    </r>
    <r>
      <rPr>
        <b/>
        <sz val="9"/>
        <color rgb="FF1C1C1C"/>
        <rFont val="Calibri"/>
      </rPr>
      <t>AL</t>
    </r>
    <r>
      <rPr>
        <sz val="9"/>
        <color rgb="FF1C1C1C"/>
        <rFont val="Calibri"/>
      </rPr>
      <t xml:space="preserve">- алюміній, </t>
    </r>
    <r>
      <rPr>
        <b/>
        <sz val="9"/>
        <color rgb="FF203864"/>
        <rFont val="Calibri"/>
      </rPr>
      <t>NI</t>
    </r>
    <r>
      <rPr>
        <sz val="9"/>
        <color rgb="FF203864"/>
        <rFont val="Calibri"/>
      </rPr>
      <t>- нержавіюча сталь</t>
    </r>
    <r>
      <rPr>
        <sz val="9"/>
        <color rgb="FF1C1C1C"/>
        <rFont val="Calibri"/>
      </rPr>
      <t xml:space="preserve">, </t>
    </r>
    <r>
      <rPr>
        <b/>
        <sz val="9"/>
        <color rgb="FF993300"/>
        <rFont val="Calibri"/>
      </rPr>
      <t>CU</t>
    </r>
    <r>
      <rPr>
        <sz val="9"/>
        <color rgb="FF993300"/>
        <rFont val="Calibri"/>
      </rPr>
      <t>- мідь</t>
    </r>
    <r>
      <rPr>
        <sz val="9"/>
        <color rgb="FF1C1C1C"/>
        <rFont val="Calibri"/>
      </rPr>
      <t xml:space="preserve">, </t>
    </r>
    <r>
      <rPr>
        <b/>
        <sz val="9"/>
        <color rgb="FF1F4E79"/>
        <rFont val="Calibri"/>
      </rPr>
      <t>LA</t>
    </r>
    <r>
      <rPr>
        <sz val="9"/>
        <color rgb="FF1F4E79"/>
        <rFont val="Calibri"/>
      </rPr>
      <t>- оцинкована сталь, лакована в колір</t>
    </r>
  </si>
  <si>
    <t>Блискавкоприймачі відповідають вимогам ДСТУ EN 62305-3:2012 та ІЕС 50164 та можуть використовуватись у І-IV вітрових зонах</t>
  </si>
  <si>
    <t xml:space="preserve">                  БЛИСКАВКОПРИЙМАЧІ ОКРЕМОСТОЯЧІ</t>
  </si>
  <si>
    <r>
      <rPr>
        <b/>
        <sz val="14"/>
        <color rgb="FF333F50"/>
        <rFont val="Calibri"/>
      </rPr>
      <t>М-20</t>
    </r>
    <r>
      <rPr>
        <b/>
        <sz val="12"/>
        <color rgb="FF333F50"/>
        <rFont val="Calibri"/>
      </rPr>
      <t>. Блискавкоприймачі для влаштування на фундамент</t>
    </r>
  </si>
  <si>
    <t>окремостоячі блискавкоприймачі з оцинкованої сталі для влаштування на бетонний фундамент</t>
  </si>
  <si>
    <t>M-20/10</t>
  </si>
  <si>
    <t>Блискавкоприймач окремостоячий, 10 м</t>
  </si>
  <si>
    <t>ціну уточнюйте</t>
  </si>
  <si>
    <t>складається з 2-х частин:  6+4 м</t>
  </si>
  <si>
    <t>M-20/12</t>
  </si>
  <si>
    <t>Блискавкоприймач окремостоячий, 12 м</t>
  </si>
  <si>
    <t>складається з 2-х частин:  6+6 м</t>
  </si>
  <si>
    <t>M-20/15</t>
  </si>
  <si>
    <t>Блискавкоприймач окремостоячий, 15 м</t>
  </si>
  <si>
    <t>складається з 3-х частин:  6+6+3 м</t>
  </si>
  <si>
    <t>M-20/18</t>
  </si>
  <si>
    <t>Блискавкоприймач окремостоячий, 18 м</t>
  </si>
  <si>
    <t>складається з 3-х частин:  6+6+6 м</t>
  </si>
  <si>
    <t>M-20/20</t>
  </si>
  <si>
    <t>Блискавкоприймач окремостоячий, 20 м</t>
  </si>
  <si>
    <t>складається з 4-х частин:  6+6+6+2 м</t>
  </si>
  <si>
    <t>M-20/22</t>
  </si>
  <si>
    <t>Блискавкоприймач окремостоячий, 22 м</t>
  </si>
  <si>
    <t>складається з 4-х частин:  6+6+6+4 м</t>
  </si>
  <si>
    <t>WF290</t>
  </si>
  <si>
    <t>Анкерна закладна для БП 10-15 м</t>
  </si>
  <si>
    <t>для влаштування фундаменту до блискавкоприймача 10-15 м</t>
  </si>
  <si>
    <t>WF 420</t>
  </si>
  <si>
    <t>Анкерна закладна для БП 18 м</t>
  </si>
  <si>
    <t>для влаштування фундаменту до блискавкоприймача 18 м</t>
  </si>
  <si>
    <t>Вартість окремостоячих блискавкоприймачів вказана без врахування вартості доставки</t>
  </si>
  <si>
    <t>Орієнтовна вартість доставки блискавкоприймача: 6..10 тис грн</t>
  </si>
  <si>
    <r>
      <rPr>
        <b/>
        <sz val="9"/>
        <color rgb="FF666666"/>
        <rFont val="Calibri"/>
      </rPr>
      <t xml:space="preserve">матеріал виконання:  </t>
    </r>
    <r>
      <rPr>
        <b/>
        <sz val="9"/>
        <color rgb="FF1C1C1C"/>
        <rFont val="Calibri"/>
      </rPr>
      <t>ST</t>
    </r>
    <r>
      <rPr>
        <sz val="9"/>
        <color rgb="FF1C1C1C"/>
        <rFont val="Calibri"/>
      </rPr>
      <t xml:space="preserve">- гарячецинкована сталь,  </t>
    </r>
    <r>
      <rPr>
        <b/>
        <sz val="9"/>
        <color rgb="FF1F4E79"/>
        <rFont val="Calibri"/>
      </rPr>
      <t xml:space="preserve">LA </t>
    </r>
    <r>
      <rPr>
        <sz val="9"/>
        <color rgb="FF1F4E79"/>
        <rFont val="Calibri"/>
      </rPr>
      <t>- сталь, пофарбована в колір</t>
    </r>
  </si>
  <si>
    <t xml:space="preserve">                         ГРУПА W - ПРОВІДНИКИ</t>
  </si>
  <si>
    <t>знижка:</t>
  </si>
  <si>
    <t>W-08/AL</t>
  </si>
  <si>
    <t>Дріт алюмінієвий Ø 8 мм</t>
  </si>
  <si>
    <t>Ø8 мм / 1 кг = 7,5 м.п / 1 м.п = 0,13 кг</t>
  </si>
  <si>
    <t>W-08/ST</t>
  </si>
  <si>
    <t>Дріт оцинкований Ø 8 мм</t>
  </si>
  <si>
    <t>кг</t>
  </si>
  <si>
    <t>Ø8 мм / бухти по 50 кг / 1 кг = 2,56 м.п / 1 м.п = 0,39 кг</t>
  </si>
  <si>
    <t>W-10/ST</t>
  </si>
  <si>
    <t>Дріт оцинкований Ø 10 мм</t>
  </si>
  <si>
    <t>Ø10 мм / бухти по 50 кг / 1 кг = 1,61 м.п / 1 м.п = 0,62 кг</t>
  </si>
  <si>
    <t>W-10/AL</t>
  </si>
  <si>
    <t>Дріт алюмінієвий Ø 10 мм</t>
  </si>
  <si>
    <t>Ø10 мм / 1 кг = 4,7 м.п / 1 м.п = 0,21 кг</t>
  </si>
  <si>
    <t>W-6/CU</t>
  </si>
  <si>
    <t>Дріт мідний Ø 6 мм</t>
  </si>
  <si>
    <t>ціну уточнюте</t>
  </si>
  <si>
    <t>Ø6 мм / 1 кг = 4,0 м.п / 1 м.п = 0,25 кг</t>
  </si>
  <si>
    <t>W-8/CU</t>
  </si>
  <si>
    <t>Дріт мідний Ø 8 мм</t>
  </si>
  <si>
    <t>Ø8 мм / 1 кг = 2,2 м.п / 1 м.п = 0,45 кг</t>
  </si>
  <si>
    <t>W-25х4/ST</t>
  </si>
  <si>
    <t>Полоса оцинкована 25х4 мм</t>
  </si>
  <si>
    <t>25х4 мм / бухти по 50 кг / 1 кг = 1,25 м.п / 1 м.п = 0,8 кг</t>
  </si>
  <si>
    <t>W-30х4/ST</t>
  </si>
  <si>
    <t>Полоса оцинкована 30х4 мм</t>
  </si>
  <si>
    <t>30х4 мм / бухти по 50 кг / 1 кг = 1,04 м.п / 1 м.п = 0,961 кг</t>
  </si>
  <si>
    <t>W-40х4/ST</t>
  </si>
  <si>
    <t>Полоса оцинкована 40х4 мм</t>
  </si>
  <si>
    <t>25х4 мм / бухти по 50 кг / 1 кг = 0,78 м.п / 1 м.п = 1,29 кг</t>
  </si>
  <si>
    <t>W-25х4/NI</t>
  </si>
  <si>
    <t>Полоса нержавіюча 25х4 мм</t>
  </si>
  <si>
    <t>30х4 мм , продається по метрах, під замовлення</t>
  </si>
  <si>
    <r>
      <rPr>
        <b/>
        <sz val="9"/>
        <color rgb="FF666666"/>
        <rFont val="Calibri"/>
      </rPr>
      <t>наявність на складі:  [</t>
    </r>
    <r>
      <rPr>
        <b/>
        <sz val="9"/>
        <color rgb="FF44546A"/>
        <rFont val="Calibri"/>
      </rPr>
      <t>+]</t>
    </r>
    <r>
      <rPr>
        <b/>
        <sz val="9"/>
        <color rgb="FF666666"/>
        <rFont val="Calibri"/>
      </rPr>
      <t xml:space="preserve"> </t>
    </r>
    <r>
      <rPr>
        <sz val="9"/>
        <color rgb="FF1C1C1C"/>
        <rFont val="Calibri"/>
      </rPr>
      <t xml:space="preserve"> </t>
    </r>
    <r>
      <rPr>
        <sz val="9"/>
        <color rgb="FF262626"/>
        <rFont val="Calibri"/>
      </rPr>
      <t>наявно на складі</t>
    </r>
    <r>
      <rPr>
        <sz val="9"/>
        <color rgb="FF1C1C1C"/>
        <rFont val="Calibri"/>
      </rPr>
      <t>,</t>
    </r>
    <r>
      <rPr>
        <sz val="9"/>
        <color theme="5"/>
        <rFont val="Calibri"/>
      </rPr>
      <t xml:space="preserve"> </t>
    </r>
    <r>
      <rPr>
        <sz val="9"/>
        <color rgb="FF3F3F3F"/>
        <rFont val="Calibri"/>
      </rPr>
      <t xml:space="preserve">[п/з] </t>
    </r>
    <r>
      <rPr>
        <sz val="9"/>
        <color rgb="FF1C1C1C"/>
        <rFont val="Calibri"/>
      </rPr>
      <t xml:space="preserve">під замовлення або </t>
    </r>
    <r>
      <rPr>
        <sz val="9"/>
        <color rgb="FF262626"/>
        <rFont val="Calibri"/>
      </rPr>
      <t>наявно у невеликій к-сті</t>
    </r>
  </si>
  <si>
    <r>
      <rPr>
        <b/>
        <sz val="9"/>
        <color rgb="FF666666"/>
        <rFont val="Calibri"/>
      </rPr>
      <t xml:space="preserve">матеріал виконання: </t>
    </r>
    <r>
      <rPr>
        <b/>
        <sz val="9"/>
        <color rgb="FF1C1C1C"/>
        <rFont val="Calibri"/>
      </rPr>
      <t>ОС</t>
    </r>
    <r>
      <rPr>
        <sz val="9"/>
        <color rgb="FF1C1C1C"/>
        <rFont val="Calibri"/>
      </rPr>
      <t xml:space="preserve">- оцинковані гальванічно, </t>
    </r>
    <r>
      <rPr>
        <b/>
        <sz val="9"/>
        <color rgb="FF1C1C1C"/>
        <rFont val="Calibri"/>
      </rPr>
      <t>ST</t>
    </r>
    <r>
      <rPr>
        <sz val="9"/>
        <color rgb="FF1C1C1C"/>
        <rFont val="Calibri"/>
      </rPr>
      <t xml:space="preserve">- гарячецинкована сталь, </t>
    </r>
    <r>
      <rPr>
        <b/>
        <sz val="9"/>
        <color rgb="FF203864"/>
        <rFont val="Calibri"/>
      </rPr>
      <t>NI</t>
    </r>
    <r>
      <rPr>
        <sz val="9"/>
        <color rgb="FF203864"/>
        <rFont val="Calibri"/>
      </rPr>
      <t>- нержавіючої сталі</t>
    </r>
    <r>
      <rPr>
        <sz val="9"/>
        <color rgb="FF1C1C1C"/>
        <rFont val="Calibri"/>
      </rPr>
      <t xml:space="preserve">, </t>
    </r>
    <r>
      <rPr>
        <b/>
        <sz val="9"/>
        <color rgb="FF1C1C1C"/>
        <rFont val="Calibri"/>
      </rPr>
      <t>AL</t>
    </r>
    <r>
      <rPr>
        <sz val="9"/>
        <color rgb="FF1C1C1C"/>
        <rFont val="Calibri"/>
      </rPr>
      <t>- алюміній</t>
    </r>
  </si>
  <si>
    <t>Оцинкована полоса та дріт поставляються бухтами. Вага бухт 50 або 25 кг</t>
  </si>
  <si>
    <r>
      <rPr>
        <sz val="9"/>
        <color rgb="FF262626"/>
        <rFont val="Calibri"/>
      </rPr>
      <t>Детальнішу інформацію та характеристики обладнання можна переглянути за веб-адресою:</t>
    </r>
    <r>
      <rPr>
        <b/>
        <sz val="10"/>
        <color rgb="FF333333"/>
        <rFont val="Calibri"/>
      </rPr>
      <t>www.tdsb.com.ua/fs</t>
    </r>
  </si>
  <si>
    <r>
      <rPr>
        <b/>
        <sz val="16"/>
        <color rgb="FFFFFFFF"/>
        <rFont val="Calibri"/>
      </rPr>
      <t>АКТИВНІ БЛИCКАВКОПРИЙМАЧІ</t>
    </r>
    <r>
      <rPr>
        <b/>
        <sz val="16"/>
        <color rgb="FFFFFFFF"/>
        <rFont val="Arial Cyr"/>
      </rPr>
      <t xml:space="preserve"> </t>
    </r>
    <r>
      <rPr>
        <b/>
        <sz val="24"/>
        <color rgb="FFFFFFFF"/>
        <rFont val="Calibri"/>
      </rPr>
      <t xml:space="preserve">GROMOSTAR </t>
    </r>
    <r>
      <rPr>
        <b/>
        <sz val="12"/>
        <color rgb="FFFFFFFF"/>
        <rFont val="Calibri"/>
      </rPr>
      <t>(Польща)</t>
    </r>
  </si>
  <si>
    <t>A-25</t>
  </si>
  <si>
    <t>Активний блискавкоприймач Gromostar 25</t>
  </si>
  <si>
    <t>блискавкоприймач з системою раннього випуску стрімера E.S.E, нержавіюча сталь, часове випередження 25 ms</t>
  </si>
  <si>
    <t>A-35</t>
  </si>
  <si>
    <t>Активний блискавкоприймач Gromostar 35</t>
  </si>
  <si>
    <t>блискавкоприймач з системою раннього випуску стрімера E.S.E, нержавіюча сталь, часове випередження 35 ms</t>
  </si>
  <si>
    <t>A-45</t>
  </si>
  <si>
    <t>Активний блискавкоприймач Gromostar 45</t>
  </si>
  <si>
    <t>блискавкоприймач з системою раннього випуску стрімера E.S.E, нержавіюча сталь, часове випередження 45 ms</t>
  </si>
  <si>
    <t>A-60</t>
  </si>
  <si>
    <t>Активний блискавкоприймач Gromostar 60</t>
  </si>
  <si>
    <t>блискавкоприймач з системою раннього випуску стрімера E.S.E, нержавіюча сталь, часове випередження 60 ms</t>
  </si>
  <si>
    <t>А-02</t>
  </si>
  <si>
    <t>Реєстратор ударів блискавки PLW-02.B</t>
  </si>
  <si>
    <t>електро-механічний лічильник для реєстрації ударів блискавки</t>
  </si>
  <si>
    <r>
      <rPr>
        <b/>
        <sz val="9"/>
        <color rgb="FF666666"/>
        <rFont val="Calibri"/>
      </rPr>
      <t>наявність на складі:  [</t>
    </r>
    <r>
      <rPr>
        <b/>
        <sz val="9"/>
        <color rgb="FF44546A"/>
        <rFont val="Calibri"/>
      </rPr>
      <t>+]</t>
    </r>
    <r>
      <rPr>
        <b/>
        <sz val="9"/>
        <color rgb="FF666666"/>
        <rFont val="Calibri"/>
      </rPr>
      <t xml:space="preserve"> </t>
    </r>
    <r>
      <rPr>
        <sz val="9"/>
        <color rgb="FF1C1C1C"/>
        <rFont val="Calibri"/>
      </rPr>
      <t xml:space="preserve"> </t>
    </r>
    <r>
      <rPr>
        <sz val="9"/>
        <color rgb="FF262626"/>
        <rFont val="Calibri"/>
      </rPr>
      <t>наявно на складі</t>
    </r>
    <r>
      <rPr>
        <sz val="9"/>
        <color rgb="FF1C1C1C"/>
        <rFont val="Calibri"/>
      </rPr>
      <t>,</t>
    </r>
    <r>
      <rPr>
        <sz val="9"/>
        <color theme="5"/>
        <rFont val="Calibri"/>
      </rPr>
      <t xml:space="preserve"> </t>
    </r>
    <r>
      <rPr>
        <sz val="9"/>
        <color rgb="FF3F3F3F"/>
        <rFont val="Calibri"/>
      </rPr>
      <t xml:space="preserve">[п/з] </t>
    </r>
    <r>
      <rPr>
        <sz val="9"/>
        <color rgb="FF1C1C1C"/>
        <rFont val="Calibri"/>
      </rPr>
      <t xml:space="preserve">під замовлення або </t>
    </r>
    <r>
      <rPr>
        <sz val="9"/>
        <color rgb="FF262626"/>
        <rFont val="Calibri"/>
      </rPr>
      <t>наявно у невеликій к-сті</t>
    </r>
  </si>
  <si>
    <r>
      <rPr>
        <b/>
        <sz val="9"/>
        <color rgb="FF666666"/>
        <rFont val="Calibri"/>
      </rPr>
      <t xml:space="preserve">матеріал виконання: </t>
    </r>
    <r>
      <rPr>
        <b/>
        <sz val="9"/>
        <color rgb="FF1C1C1C"/>
        <rFont val="Calibri"/>
      </rPr>
      <t>NI</t>
    </r>
    <r>
      <rPr>
        <sz val="9"/>
        <color rgb="FF1C1C1C"/>
        <rFont val="Calibri"/>
      </rPr>
      <t>- виконаний з нержавіючої сталі</t>
    </r>
  </si>
  <si>
    <t>Для монтажу активних блискавкоприймачів GROMOSTAR використовуйте блискавкоприймачі арт. М-02/32..62 та М-05/32..62</t>
  </si>
  <si>
    <r>
      <rPr>
        <sz val="9"/>
        <color rgb="FF262626"/>
        <rFont val="Calibri"/>
      </rPr>
      <t>Детальнішу інформацію та характеристики обладнання можна переглянути за веб-адресою:</t>
    </r>
    <r>
      <rPr>
        <b/>
        <sz val="10"/>
        <color rgb="FF333333"/>
        <rFont val="Calibri"/>
      </rPr>
      <t>www.tdsb.com.ua/gromostar</t>
    </r>
  </si>
  <si>
    <t xml:space="preserve">www.fs-lps.com </t>
  </si>
  <si>
    <t>горизонталь</t>
  </si>
  <si>
    <t>вертикаль</t>
  </si>
  <si>
    <r>
      <rPr>
        <sz val="15"/>
        <color rgb="FF000000"/>
        <rFont val="Arial"/>
      </rPr>
      <t xml:space="preserve">Пристрої захисту від імпульсних перенапруг (ПЗІП) </t>
    </r>
    <r>
      <rPr>
        <b/>
        <sz val="17"/>
        <color rgb="FF0000FF"/>
        <rFont val="Arial"/>
      </rPr>
      <t>Saltek</t>
    </r>
    <r>
      <rPr>
        <sz val="15"/>
        <color rgb="FF000000"/>
        <rFont val="Arial"/>
      </rPr>
      <t xml:space="preserve"> (Чехія)</t>
    </r>
  </si>
  <si>
    <r>
      <rPr>
        <b/>
        <sz val="14"/>
        <color rgb="FF000000"/>
        <rFont val="Arial"/>
      </rPr>
      <t xml:space="preserve">                  Введіть курс </t>
    </r>
    <r>
      <rPr>
        <b/>
        <sz val="14"/>
        <color rgb="FFFF0000"/>
        <rFont val="Arial"/>
      </rPr>
      <t>EUR</t>
    </r>
    <r>
      <rPr>
        <sz val="14"/>
        <color rgb="FFFF0000"/>
        <rFont val="Arial"/>
      </rPr>
      <t xml:space="preserve"> </t>
    </r>
    <r>
      <rPr>
        <b/>
        <sz val="14"/>
        <color rgb="FF000000"/>
        <rFont val="Arial"/>
      </rPr>
      <t>по НБУ</t>
    </r>
  </si>
  <si>
    <t>Вигляд</t>
  </si>
  <si>
    <t>Код</t>
  </si>
  <si>
    <t>Назва виробу</t>
  </si>
  <si>
    <r>
      <rPr>
        <b/>
        <sz val="11"/>
        <color theme="1"/>
        <rFont val="Calibri"/>
      </rPr>
      <t xml:space="preserve">Ціна роздріб,              Євро </t>
    </r>
    <r>
      <rPr>
        <b/>
        <sz val="11"/>
        <color rgb="FFFF0000"/>
        <rFont val="Arial"/>
      </rPr>
      <t>з ПДВ</t>
    </r>
  </si>
  <si>
    <r>
      <rPr>
        <b/>
        <sz val="11"/>
        <color theme="1"/>
        <rFont val="Calibri"/>
      </rPr>
      <t xml:space="preserve">Ціна роздріб,              грн </t>
    </r>
    <r>
      <rPr>
        <b/>
        <sz val="11"/>
        <color rgb="FFFF0000"/>
        <rFont val="Arial"/>
      </rPr>
      <t>з ПДВ</t>
    </r>
  </si>
  <si>
    <r>
      <rPr>
        <b/>
        <sz val="11"/>
        <color theme="1"/>
        <rFont val="Calibri"/>
      </rPr>
      <t xml:space="preserve">Ціна зі знижкою,               грн </t>
    </r>
    <r>
      <rPr>
        <b/>
        <sz val="11"/>
        <color rgb="FFFF0000"/>
        <rFont val="Arial"/>
      </rPr>
      <t>з ПДВ</t>
    </r>
  </si>
  <si>
    <t>Силові мережі низької напруги. Клас 1+2  (B+С)  Iimp = 12,5 кА. Професійна серія.</t>
  </si>
  <si>
    <t>A03421</t>
  </si>
  <si>
    <t>FLP-12,5 V/1</t>
  </si>
  <si>
    <t>A03809</t>
  </si>
  <si>
    <t xml:space="preserve"> FLP-12,5 V/2</t>
  </si>
  <si>
    <t>A03423</t>
  </si>
  <si>
    <t>FLP-12,5 V/1+1</t>
  </si>
  <si>
    <t>A03425</t>
  </si>
  <si>
    <t>FLP-12,5 V/3</t>
  </si>
  <si>
    <t>A03429</t>
  </si>
  <si>
    <t>FLP-12,5 V/4</t>
  </si>
  <si>
    <t>A03427</t>
  </si>
  <si>
    <t>FLP-12,5 V/3+1</t>
  </si>
  <si>
    <t>Силові мережі низької напруги. КЛАС 1+2  (B+С)  Iimp = 25 кА. Промислова серія.</t>
  </si>
  <si>
    <t>A05091</t>
  </si>
  <si>
    <t>FLP-B+C MAXI V/1</t>
  </si>
  <si>
    <t>A05092</t>
  </si>
  <si>
    <t>FLP-B+C MAXI V/2</t>
  </si>
  <si>
    <t>A05095</t>
  </si>
  <si>
    <t>FLP-B+C MAXI V/1+1</t>
  </si>
  <si>
    <t>A05093</t>
  </si>
  <si>
    <t>FLP-B+C MAXI V/3</t>
  </si>
  <si>
    <t>A05094</t>
  </si>
  <si>
    <t>FLP-B+C MAXI V/4</t>
  </si>
  <si>
    <t>A05096</t>
  </si>
  <si>
    <t>FLP-B+C MAXI V/3+1</t>
  </si>
  <si>
    <t>Силові мережі низької напруги. КЛАС 2 (C)   In = 20кА.</t>
  </si>
  <si>
    <t>A01617</t>
  </si>
  <si>
    <t xml:space="preserve"> SLP-275 V/1</t>
  </si>
  <si>
    <t>A01948</t>
  </si>
  <si>
    <t>SLP-275 V/1+1</t>
  </si>
  <si>
    <t>A01619</t>
  </si>
  <si>
    <t>SLP-275 V/2</t>
  </si>
  <si>
    <t>A01760</t>
  </si>
  <si>
    <t>SLP-275 V/3</t>
  </si>
  <si>
    <t>A01722</t>
  </si>
  <si>
    <t>SLP-275 V/4</t>
  </si>
  <si>
    <t>A01946</t>
  </si>
  <si>
    <t>SLP-275 V/3+1</t>
  </si>
  <si>
    <t>Силові мережі низької напруги. КЛАС 3 (D)   In = 5 кА</t>
  </si>
  <si>
    <t>A01872</t>
  </si>
  <si>
    <t>DA-275 V/1+1</t>
  </si>
  <si>
    <t>A01848</t>
  </si>
  <si>
    <t>DA-275 V/3+1</t>
  </si>
  <si>
    <t>A05721</t>
  </si>
  <si>
    <t>DA-275 DF16</t>
  </si>
  <si>
    <t>A05717</t>
  </si>
  <si>
    <t>DA-275 DF6</t>
  </si>
  <si>
    <t>A06738</t>
  </si>
  <si>
    <t>DA-275-A</t>
  </si>
  <si>
    <t>Сонячна енергетика. Фотовольтаїка. КЛАС 1+2  (B+С)  Промисловий та приватний сектор.</t>
  </si>
  <si>
    <t>A04201</t>
  </si>
  <si>
    <t xml:space="preserve">FLP-PV1000 /Y </t>
  </si>
  <si>
    <t>A06145</t>
  </si>
  <si>
    <t>FLP-PV550 V/U</t>
  </si>
  <si>
    <t>A03670</t>
  </si>
  <si>
    <t>SLP-PV1000 V/Y</t>
  </si>
  <si>
    <t>A06036</t>
  </si>
  <si>
    <t>SLP-PV1500 V/Y</t>
  </si>
  <si>
    <t>A03668</t>
  </si>
  <si>
    <t>SLP-PV700 V/Y</t>
  </si>
  <si>
    <t>A03664</t>
  </si>
  <si>
    <t>SLP-PV500 V/U</t>
  </si>
  <si>
    <t>A03662</t>
  </si>
  <si>
    <t>SLP-PV170 V/U</t>
  </si>
  <si>
    <t>Ethernet.  Телекомунікації. АСУ. Інформаційні лінії</t>
  </si>
  <si>
    <t>A06526</t>
  </si>
  <si>
    <t>BDGHF-012-V/1-FR1</t>
  </si>
  <si>
    <t>A05709</t>
  </si>
  <si>
    <t>BDM-006-V/1-FR1</t>
  </si>
  <si>
    <t>A05711</t>
  </si>
  <si>
    <t>BDM-024-V/1-FR1</t>
  </si>
  <si>
    <t>A06149</t>
  </si>
  <si>
    <t>DL-10G-RJ45-PoE-AB</t>
  </si>
  <si>
    <t>A06148</t>
  </si>
  <si>
    <t>DL-1G-RJ45-PoE-AB</t>
  </si>
  <si>
    <t>A03806</t>
  </si>
  <si>
    <t>DL-Cat. 5e POE plus</t>
  </si>
  <si>
    <t>A05961</t>
  </si>
  <si>
    <t>RACK-PROTECTOR-EURO-X12-1U</t>
  </si>
  <si>
    <t>A06096</t>
  </si>
  <si>
    <t>DP-012-25</t>
  </si>
  <si>
    <t>A06097</t>
  </si>
  <si>
    <t>DP-024-25</t>
  </si>
  <si>
    <t>A05665</t>
  </si>
  <si>
    <t>DP-024-V/1-F16</t>
  </si>
  <si>
    <t>A06636</t>
  </si>
  <si>
    <t>DPF-024DC-16</t>
  </si>
  <si>
    <t>Освітлення</t>
  </si>
  <si>
    <t>A06740</t>
  </si>
  <si>
    <t xml:space="preserve"> DA-320-LED</t>
  </si>
  <si>
    <t>A06044</t>
  </si>
  <si>
    <t>SP-T2+T3-320/Y-CLT-LED</t>
  </si>
  <si>
    <t xml:space="preserve">Введіть курс EUR по НБУ </t>
  </si>
  <si>
    <t>Оплата проводиться у гривні за курсом НБУ на день оплати</t>
  </si>
  <si>
    <t xml:space="preserve">Ціна €
</t>
  </si>
  <si>
    <t>Код замовлення</t>
  </si>
  <si>
    <t>Вага</t>
  </si>
  <si>
    <t>Посилання на опис</t>
  </si>
  <si>
    <r>
      <rPr>
        <b/>
        <sz val="12"/>
        <color theme="1"/>
        <rFont val="Calibri, sans-serif"/>
      </rPr>
      <t xml:space="preserve">Ціна роздріб,
 грн.  </t>
    </r>
    <r>
      <rPr>
        <b/>
        <sz val="12"/>
        <color rgb="FFFF0000"/>
        <rFont val="Calibri, sans-serif"/>
      </rPr>
      <t>з ПДВ</t>
    </r>
  </si>
  <si>
    <t>DA-275 BFG</t>
  </si>
  <si>
    <t>http://www.saltek.eu/en/products/DA-275-BFG</t>
  </si>
  <si>
    <t>DL-RS DD9</t>
  </si>
  <si>
    <t>https://www.saltek.eu/en/products/dl-rs-dd9</t>
  </si>
  <si>
    <t>DA-275 DFI 1</t>
  </si>
  <si>
    <t>https://www.saltek.eu/en/products/da-275-dfi-1</t>
  </si>
  <si>
    <t>DM-024/1 3R DJ</t>
  </si>
  <si>
    <t>https://www.saltek.eu/en/products/dm-0241_3r_dj</t>
  </si>
  <si>
    <t>DM-012/1 3R DJ</t>
  </si>
  <si>
    <t>https://www.saltek.eu/produkty/dm-0121-3r-dj</t>
  </si>
  <si>
    <t>DM-006/1 3R DJ</t>
  </si>
  <si>
    <t>https://www.saltek.eu/produkty/dm-0061-3r-dj</t>
  </si>
  <si>
    <t>DM-024/1 4R DJ</t>
  </si>
  <si>
    <t>https://www.saltek.eu/en/products/dm-0241_4r_dj</t>
  </si>
  <si>
    <t>DM-006/1 3L DJ</t>
  </si>
  <si>
    <t>https://www.saltek.eu/produkty/dm-0061-3l-dj</t>
  </si>
  <si>
    <t>RTO-63</t>
  </si>
  <si>
    <t>https://www.saltek.eu/en/products/rto-63</t>
  </si>
  <si>
    <t>DM-024/1 3L DJ</t>
  </si>
  <si>
    <t>https://www.saltek.eu/en/products/dm-0241_3l_dj</t>
  </si>
  <si>
    <t>HX-pomocný držák</t>
  </si>
  <si>
    <t>https://www.saltek.eu/en/products/hx-pomocn%C3%BD-dr%C5%BE%C3%A1k</t>
  </si>
  <si>
    <t>SLP-275 V/1</t>
  </si>
  <si>
    <t>https://www.saltek.eu/en/products/slp-275-v1</t>
  </si>
  <si>
    <t>SLP-275 V/1 S</t>
  </si>
  <si>
    <t>https://www.saltek.eu/en/products/slp-275_vb1s</t>
  </si>
  <si>
    <t>https://www.saltek.eu/en/products/slp-275-v2</t>
  </si>
  <si>
    <t>DM-006/1 4R DJ</t>
  </si>
  <si>
    <t>https://www.saltek.eu/en/products/dm-0061_4r_dj</t>
  </si>
  <si>
    <t>DM-012/1 4R DJ</t>
  </si>
  <si>
    <t>https://www.saltek.eu/en/products/dm-0121_4r_dj</t>
  </si>
  <si>
    <t>https://www.saltek.eu/en/products/slp-275-v4</t>
  </si>
  <si>
    <t>https://www.saltek.eu/en/products/slp-275-v3</t>
  </si>
  <si>
    <t>SLP-275 V/3 S</t>
  </si>
  <si>
    <t>https://www.saltek.eu/en/products/slp-275-v3-s</t>
  </si>
  <si>
    <t>SLP-275 V/4 S</t>
  </si>
  <si>
    <t>https://www.saltek.eu/en/products/slp-275-v4-s</t>
  </si>
  <si>
    <t>SLP-075 V/0</t>
  </si>
  <si>
    <t>https://www.saltek.eu/en/products/slp-075-v0</t>
  </si>
  <si>
    <t>SLP-440 V/0</t>
  </si>
  <si>
    <t>https://www.saltek.eu/en/products/slp-440-v0</t>
  </si>
  <si>
    <t>SLP-075 V/1</t>
  </si>
  <si>
    <t>https://www.saltek.eu/en/products/slp-075-v1</t>
  </si>
  <si>
    <t>SLP-440 V/1</t>
  </si>
  <si>
    <t>https://www.saltek.eu/en/products/slp-440-v1</t>
  </si>
  <si>
    <t>SLP-075 V/1 S</t>
  </si>
  <si>
    <t>https://www.saltek.eu/en/products/slp-075-v1-s</t>
  </si>
  <si>
    <t>SLP-440 V/1 S</t>
  </si>
  <si>
    <t>https://www.saltek.eu/en/products/slp-440-v1-s</t>
  </si>
  <si>
    <t>https://www.saltek.eu/en/products/da-275-v31</t>
  </si>
  <si>
    <t>DA-275 V/3S+1</t>
  </si>
  <si>
    <t>https://www.saltek.eu/en/products/da-275-v3s1</t>
  </si>
  <si>
    <t>https://www.saltek.eu/en/products/da-275-v11</t>
  </si>
  <si>
    <t>SLP-440 V/3</t>
  </si>
  <si>
    <t>https://www.saltek.eu/en/products/slp-440-v3</t>
  </si>
  <si>
    <t>SLP-440 V/3 S</t>
  </si>
  <si>
    <t>https://www.saltek.eu/en/products/slp-440-v3-s</t>
  </si>
  <si>
    <t>DA-275 CZS</t>
  </si>
  <si>
    <t>https://www.saltek.eu/en/products/da-275-czs</t>
  </si>
  <si>
    <t>SLP-275 VB/1</t>
  </si>
  <si>
    <t>https://www.saltek.eu/en/products/slp-275-vb1</t>
  </si>
  <si>
    <t>SLP-275 VB/1 S</t>
  </si>
  <si>
    <t>https://www.saltek.eu/en/products/slp-275-v31</t>
  </si>
  <si>
    <t>https://www.saltek.eu/en/products/slp-275-v11</t>
  </si>
  <si>
    <t>SLP-385 V/0</t>
  </si>
  <si>
    <t>https://www.saltek.eu/en/products/slp-385-v0</t>
  </si>
  <si>
    <t>SLP-385 V/3</t>
  </si>
  <si>
    <t>https://www.saltek.eu/en/products/slp-385-v3</t>
  </si>
  <si>
    <t>SLP-385 V/1</t>
  </si>
  <si>
    <t>https://www.saltek.eu/en/products/slp-385-v1</t>
  </si>
  <si>
    <t>DA-275 V/1S+1</t>
  </si>
  <si>
    <t>https://www.saltek.eu/en/products/da-275-v1s1</t>
  </si>
  <si>
    <t>SLP-275 V/3S+1</t>
  </si>
  <si>
    <t>https://www.saltek.eu/en/products/slp-275-v3s1</t>
  </si>
  <si>
    <t>DM-012/1 3L DJ</t>
  </si>
  <si>
    <t>https://www.saltek.eu/en/products/dm-0121_3l_dj</t>
  </si>
  <si>
    <t>SLP-075 VB/1</t>
  </si>
  <si>
    <t>https://www.saltek.eu/en/products/slp-075-vb1</t>
  </si>
  <si>
    <t>SLP-075 VB/1 S</t>
  </si>
  <si>
    <t>https://www.saltek.eu/en/products/slp-075_vb1s</t>
  </si>
  <si>
    <t>SLP-130 VB/1</t>
  </si>
  <si>
    <t>https://www.saltek.eu/en/products/slp-130-vb1</t>
  </si>
  <si>
    <t>SLP-275 V/0</t>
  </si>
  <si>
    <t>https://www.saltek.eu/en/products/slp-275-v0</t>
  </si>
  <si>
    <t>SLP-275 V/1S+1</t>
  </si>
  <si>
    <t>https://www.saltek.eu/en/products/slp-275-v1s1</t>
  </si>
  <si>
    <t>SLP-385 V/3 S</t>
  </si>
  <si>
    <t>https://www.saltek.eu/en/products/slp-385-v3-s</t>
  </si>
  <si>
    <t>SLP-385 V/1 S</t>
  </si>
  <si>
    <t>https://www.saltek.eu/en/products/slp-385-v1-s</t>
  </si>
  <si>
    <t>SLP-130 VB/1 S</t>
  </si>
  <si>
    <t>https://www.saltek.eu/en/products/slp-130-vb1-s</t>
  </si>
  <si>
    <t>DA-NPE V/0</t>
  </si>
  <si>
    <t>https://www.saltek.eu/en/products/da-npe-v0</t>
  </si>
  <si>
    <t>SLP-600 V/1</t>
  </si>
  <si>
    <t>https://www.saltek.eu/en/products/slp-600-v1</t>
  </si>
  <si>
    <t>SLP-600 V/1 S</t>
  </si>
  <si>
    <t>https://www.saltek.eu/en/products/slp-600-v1-s</t>
  </si>
  <si>
    <t>SLP-600 V/0</t>
  </si>
  <si>
    <t>https://www.saltek.eu/en/products/slp-600-v0</t>
  </si>
  <si>
    <t>SLP-275 VB/3+1</t>
  </si>
  <si>
    <t>https://www.saltek.eu/en/products/slp-275-vb31</t>
  </si>
  <si>
    <t>SLP-275 VB/3S+1</t>
  </si>
  <si>
    <t>https://www.saltek.eu/en/products/slp-275-vb3s1</t>
  </si>
  <si>
    <t>SLP-130 VB/0</t>
  </si>
  <si>
    <t>https://www.saltek.eu/en/products/slp-130-vb0</t>
  </si>
  <si>
    <t>HX-090 N50 F/M</t>
  </si>
  <si>
    <t>https://www.saltek.eu/en/products/hx-090-n50-fm</t>
  </si>
  <si>
    <t>VL-B75 F/F</t>
  </si>
  <si>
    <t>https://www.saltek.eu/en/products/vl-b75-ff</t>
  </si>
  <si>
    <t>DL-ISDN RJ45</t>
  </si>
  <si>
    <t>https://www.saltek.eu/en/products/dl-isdn-rj45</t>
  </si>
  <si>
    <t>FX-090-B75-T-F/F</t>
  </si>
  <si>
    <t>https://www.saltek.eu/en/products/fx-090-b75-t-ff</t>
  </si>
  <si>
    <t>FX-090-F75-T-F/F</t>
  </si>
  <si>
    <t>https://www.saltek.eu/en/products/fx-090-f75-t-ff</t>
  </si>
  <si>
    <t>FX-230 F75 T F/F</t>
  </si>
  <si>
    <t>https://www.saltek.eu/en/products/fx-230-f75-t-ff</t>
  </si>
  <si>
    <t>HX-090 N50 F/F</t>
  </si>
  <si>
    <t>https://www.saltek.eu/en/products/hx-090-n50-ff</t>
  </si>
  <si>
    <t>https://www.saltek.eu/en/products/flp-125-v1</t>
  </si>
  <si>
    <t>FLP-12,5 V/1 S</t>
  </si>
  <si>
    <t>https://www.saltek.eu/en/products/flp-125-v1-s</t>
  </si>
  <si>
    <t>https://www.saltek.eu/en/products/flp-125-v11</t>
  </si>
  <si>
    <t>FLP-12,5 V/1S+1</t>
  </si>
  <si>
    <t>https://www.saltek.eu/en/products/flp-125-v1s1</t>
  </si>
  <si>
    <t>https://www.saltek.eu/en/products/flp-125-v3</t>
  </si>
  <si>
    <t>FLP-12,5 V/3 S</t>
  </si>
  <si>
    <t>https://www.saltek.eu/en/products/flp-125-v3-s</t>
  </si>
  <si>
    <t>https://www.saltek.eu/en/products/flp-125-v31</t>
  </si>
  <si>
    <t>FLP-12,5 V/3S+1</t>
  </si>
  <si>
    <t>https://www.saltek.eu/en/products/flp-125-v3s1</t>
  </si>
  <si>
    <t>https://www.saltek.eu/en/products/flp-125-v4</t>
  </si>
  <si>
    <t>FLP-12,5 V/4 S</t>
  </si>
  <si>
    <t>https://www.saltek.eu/en/products/flp-125-v4-s</t>
  </si>
  <si>
    <t>FLP-12,5 V/0</t>
  </si>
  <si>
    <t>https://www.saltek.eu/en/products/flp-125-v0</t>
  </si>
  <si>
    <t>FLP-NPE 25 V/0</t>
  </si>
  <si>
    <t>https://www.saltek.eu/en/products/flp-npe-25-v0</t>
  </si>
  <si>
    <t>HX-230 N50 F/M</t>
  </si>
  <si>
    <t>https://www.saltek.eu/en/products/hx-230-n50-fm</t>
  </si>
  <si>
    <t>HX-230 N50 F/F</t>
  </si>
  <si>
    <t>https://www.saltek.eu/en/products/hx-230-n50-ff</t>
  </si>
  <si>
    <t>FLP-B+C MAXI VS/1</t>
  </si>
  <si>
    <t>https://www.saltek.eu/en/products/flp-bc-maxi-vs1</t>
  </si>
  <si>
    <t>FLP-B+C MAXI V/0</t>
  </si>
  <si>
    <t>https://www.saltek.eu/en/products/flp-bc-maxi-v0</t>
  </si>
  <si>
    <t>FLP-A100N V/0</t>
  </si>
  <si>
    <t>https://www.saltek.eu/en/products/flp-a100n-v0</t>
  </si>
  <si>
    <t>FLP-A50N V/0</t>
  </si>
  <si>
    <t>https://www.saltek.eu/en/products/flp-a50n-v0</t>
  </si>
  <si>
    <t>FLP-B+C MAXI VS/3</t>
  </si>
  <si>
    <t>https://www.saltek.eu/en/products/flp-bc-maxi-vs3</t>
  </si>
  <si>
    <t>FLP-B+C MAXI VS/4</t>
  </si>
  <si>
    <t>https://www.saltek.eu/en/products/flp-bc-maxi-vs4</t>
  </si>
  <si>
    <t>FLP-B+C MAXI VS/3+1</t>
  </si>
  <si>
    <t>https://www.saltek.eu/en/products/flp-bc-maxi-vs31</t>
  </si>
  <si>
    <t>FLP-A50N VS/NPE</t>
  </si>
  <si>
    <t>https://www.saltek.eu/en/products/flp-a50n-vsnpe</t>
  </si>
  <si>
    <t>FLP-A100N VS/NPE</t>
  </si>
  <si>
    <t>https://www.saltek.eu/en/products/flp-a100n-vsnpe</t>
  </si>
  <si>
    <t>ISG-A100</t>
  </si>
  <si>
    <t>https://www.saltek.eu/en/products/isg-a100</t>
  </si>
  <si>
    <t>DA-275 V/0</t>
  </si>
  <si>
    <t>https://www.saltek.eu/en/products/da-275-v0</t>
  </si>
  <si>
    <t>https://www.saltek.eu/en/products/slp-pv170-vu</t>
  </si>
  <si>
    <t>SLP-PV170 V/U S</t>
  </si>
  <si>
    <t>https://www.saltek.eu/en/products/slp-pv170-vu-s</t>
  </si>
  <si>
    <t>https://www.saltek.eu/en/products/slp-pv500-vu</t>
  </si>
  <si>
    <t>SLP-PV500 V/U S</t>
  </si>
  <si>
    <t>https://www.saltek.eu/en/products/slp-pv500-vu-s</t>
  </si>
  <si>
    <t>SLP-PV170U V/0</t>
  </si>
  <si>
    <t>https://www.saltek.eu/en/products/slp-pv170u-v0</t>
  </si>
  <si>
    <t>SLP-PV500U V/0</t>
  </si>
  <si>
    <t>https://www.saltek.eu/en/products/slp-pv500u-v0</t>
  </si>
  <si>
    <t>SLP-NPE V/0</t>
  </si>
  <si>
    <t>https://www.saltek.eu/en/products/slp-npe-v0</t>
  </si>
  <si>
    <t>DA-275 DF 25</t>
  </si>
  <si>
    <t>https://www.saltek.eu/en/products/da-275-df-25</t>
  </si>
  <si>
    <t>FLP-B+C MAXI VS/1+1</t>
  </si>
  <si>
    <t>https://www.saltek.eu/en/products/flp-bc-maxi-vs11</t>
  </si>
  <si>
    <t>FLP-B+C MAXI VS/2</t>
  </si>
  <si>
    <t>https://www.saltek.eu/en/products/flp-bc-maxi-vs2</t>
  </si>
  <si>
    <t>DL-Cat.5e POE plus</t>
  </si>
  <si>
    <t>https://www.saltek.eu/en/products/dl-cat5e-poe-plus</t>
  </si>
  <si>
    <t>FLP-12,5 V/2</t>
  </si>
  <si>
    <t>https://www.saltek.eu/en/products/flp-125-v2</t>
  </si>
  <si>
    <t>FLP-SG50 VS/1</t>
  </si>
  <si>
    <t>https://www.saltek.eu/en/products/flp-sg50-vs1</t>
  </si>
  <si>
    <t>FLP-SG50 V/1</t>
  </si>
  <si>
    <t>https://www.saltek.eu/en/products/flp-sg50-v1</t>
  </si>
  <si>
    <t>ISG-100</t>
  </si>
  <si>
    <t>https://www.saltek.eu/en/products/isg-100</t>
  </si>
  <si>
    <t>ISG-50</t>
  </si>
  <si>
    <t>https://www.saltek.eu/en/products/isg-50</t>
  </si>
  <si>
    <t>ISG-500H Ex</t>
  </si>
  <si>
    <t>https://www.saltek.eu/en/products/isg-500h-ex</t>
  </si>
  <si>
    <t>ISGC-500H Ex</t>
  </si>
  <si>
    <t>https://www.saltek.eu/en/products/isgc-500h-ex</t>
  </si>
  <si>
    <t>ISG-500</t>
  </si>
  <si>
    <t>https://www.saltek.eu/en/products/isg-500</t>
  </si>
  <si>
    <t>ISGC-50H Ex</t>
  </si>
  <si>
    <t>https://www.saltek.eu/en/products/isgc-50h-ex</t>
  </si>
  <si>
    <t>ISGC-100H Ex</t>
  </si>
  <si>
    <t>https://www.saltek.eu/en/products/isgc-100h-ex</t>
  </si>
  <si>
    <t>ISG-50H Ex</t>
  </si>
  <si>
    <t>https://www.saltek.eu/en/products/isg-50h-ex</t>
  </si>
  <si>
    <t>ISG-100H Ex</t>
  </si>
  <si>
    <t>https://www.saltek.eu/en/products/isg-100h-ex</t>
  </si>
  <si>
    <t>HX-090 SMA F/M</t>
  </si>
  <si>
    <t>https://www.saltek.eu/en/products/hx-090-sma-fm</t>
  </si>
  <si>
    <t>FLP-SG50 VS/0</t>
  </si>
  <si>
    <t>https://www.saltek.eu/en/products/flp-sg50-vs0</t>
  </si>
  <si>
    <t>SX-090-B50-F/F</t>
  </si>
  <si>
    <t>https://www.saltek.eu/en/products/sx-090-b50-ff</t>
  </si>
  <si>
    <t>SX-090-F75-F/F</t>
  </si>
  <si>
    <t>https://www.saltek.eu/en/products/sx-090-f75-ff</t>
  </si>
  <si>
    <t>DL-PL-RACK-1U</t>
  </si>
  <si>
    <t>https://www.saltek.eu/en/products/dl-pl-rack-1u</t>
  </si>
  <si>
    <t>DL-1G-POE-M</t>
  </si>
  <si>
    <t>https://www.saltek.eu/en/products/dl-1g-poe-m</t>
  </si>
  <si>
    <t>FLP-12,5-075-VH/1</t>
  </si>
  <si>
    <t>https://www.saltek.eu/en/products/flp-125-075-vh1</t>
  </si>
  <si>
    <t>FLP-12,5-075-VH/1S</t>
  </si>
  <si>
    <t>https://www.saltek.eu/en/products/flp-125-075-vh1s</t>
  </si>
  <si>
    <t>FLP-12,5-075-VH/2</t>
  </si>
  <si>
    <t>https://www.saltek.eu/en/products/flp-125-075-vh2</t>
  </si>
  <si>
    <t>FLP-12,5-075-VH/2S</t>
  </si>
  <si>
    <t>https://www.saltek.eu/en/products/flp-125-075-vh2s</t>
  </si>
  <si>
    <t>RTO-16</t>
  </si>
  <si>
    <t>https://www.saltek.eu/en/products/rto-16</t>
  </si>
  <si>
    <t>RTO-35</t>
  </si>
  <si>
    <t>https://www.saltek.eu/en/products/rto-35</t>
  </si>
  <si>
    <t>DL-10G-POE-M</t>
  </si>
  <si>
    <t>https://www.saltek.eu/en/products/dl-10g-poe-m</t>
  </si>
  <si>
    <t>DL-Cat.6A-M</t>
  </si>
  <si>
    <t>https://www.saltek.eu/en/products/dl-cat6a-m</t>
  </si>
  <si>
    <t>FLP-PV1500/YS</t>
  </si>
  <si>
    <t>https://www.saltek.eu/en/products/flp-pv1500ys</t>
  </si>
  <si>
    <t>https://www.saltek.eu/en/products/flp-pv1000ys</t>
  </si>
  <si>
    <t>SLP-600 V/3YS-IT</t>
  </si>
  <si>
    <t>https://www.saltek.eu/en/products/slp-600-v3ys-it</t>
  </si>
  <si>
    <t>https://www.saltek.eu/en/products/flp-pv1500y</t>
  </si>
  <si>
    <t xml:space="preserve">FLP-PV1000/Y </t>
  </si>
  <si>
    <t>https://www.saltek.eu/en/products/flp-pv1000y</t>
  </si>
  <si>
    <t>DL-Cat.6A-60V-R-M</t>
  </si>
  <si>
    <t>https://www.saltek.eu/en/products/dl-cat6a-60v-r-m</t>
  </si>
  <si>
    <t>DL-Cat.6A-60V-M</t>
  </si>
  <si>
    <t>https://www.saltek.eu/en/products/dl-cat6a-60v-m</t>
  </si>
  <si>
    <t>FX-090-F75-F/F</t>
  </si>
  <si>
    <t>https://www.saltek.eu/en/products/fx-090-f75-ff</t>
  </si>
  <si>
    <t>FLP-SG50 V/0</t>
  </si>
  <si>
    <t>https://www.saltek.eu/en/products/flp-sg50-v0</t>
  </si>
  <si>
    <t>https://www.saltek.eu/en/products/slp-pv700-vy</t>
  </si>
  <si>
    <t>SLP-PV700 V/Y S</t>
  </si>
  <si>
    <t>https://www.saltek.eu/en/products/slp-pv700-vy-s</t>
  </si>
  <si>
    <t>https://www.saltek.eu/en/products/slp-pv1000-vy</t>
  </si>
  <si>
    <t>SLP-PV1000 V/Y S</t>
  </si>
  <si>
    <t>https://www.saltek.eu/en/products/slp-pv1000-vy-s</t>
  </si>
  <si>
    <t>https://www.saltek.eu/en/products/slp-pv1500-vy</t>
  </si>
  <si>
    <t>SLP-PV1500 V/Y S</t>
  </si>
  <si>
    <t>https://www.saltek.eu/en/products/slp-pv1500-vy-s</t>
  </si>
  <si>
    <t>SLP-PV350Y V/0</t>
  </si>
  <si>
    <t>https://www.saltek.eu/en/products/slp-pv350y-v0</t>
  </si>
  <si>
    <t>SLP-PV500Y V/0</t>
  </si>
  <si>
    <t>https://www.saltek.eu/en/products/slp-pv500y-v0</t>
  </si>
  <si>
    <t>SLP-PV750Y V/0</t>
  </si>
  <si>
    <t>https://www.saltek.eu/en/products/slp-pv750y-v0</t>
  </si>
  <si>
    <t>FLP-12,5-075-VH/0</t>
  </si>
  <si>
    <t>https://www.saltek.eu/en/products/flp-bc-maxi-v1</t>
  </si>
  <si>
    <t>https://www.saltek.eu/en/products/flp-bc-maxi-v2</t>
  </si>
  <si>
    <t>https://www.saltek.eu/en/products/flp-bc-maxi-v3</t>
  </si>
  <si>
    <t>https://www.saltek.eu/en/products/flp-bc-maxi-v4</t>
  </si>
  <si>
    <t>https://www.saltek.eu/en/products/flp-bc-maxi-v11</t>
  </si>
  <si>
    <t>https://www.saltek.eu/en/products/flp-bc-maxi-v31</t>
  </si>
  <si>
    <t>DM-060/1-RS</t>
  </si>
  <si>
    <t>https://www.saltek.eu/en/products/dm-0601-rs</t>
  </si>
  <si>
    <t>DMJ-048/2-RS</t>
  </si>
  <si>
    <t>https://www.saltek.eu/en/products/dmj-0482-rs</t>
  </si>
  <si>
    <t>DMG-006/1-RS</t>
  </si>
  <si>
    <t>https://www.saltek.eu/en/products/dmg-0061-rs</t>
  </si>
  <si>
    <t>DMG-012/1-RS</t>
  </si>
  <si>
    <t>https://www.saltek.eu/en/products/dmg-0121-rs</t>
  </si>
  <si>
    <t>DMG-024/1-RS</t>
  </si>
  <si>
    <t>https://www.saltek.eu/en/products/dmg-0241-rs</t>
  </si>
  <si>
    <t>DMG-048/1-RS</t>
  </si>
  <si>
    <t>https://www.saltek.eu/en/products/dmg-0481-rs</t>
  </si>
  <si>
    <t>DMG-060/1-RS</t>
  </si>
  <si>
    <t>https://www.saltek.eu/en/products/dmg-0601-rs</t>
  </si>
  <si>
    <t>DMHF-006/1-RS</t>
  </si>
  <si>
    <t>https://www.saltek.eu/en/products/dmhf-0061-rs</t>
  </si>
  <si>
    <t>DMHF-015/1-RS</t>
  </si>
  <si>
    <t>https://www.saltek.eu/en/products/dmhf-0151-rs</t>
  </si>
  <si>
    <t>DM-006/1-RS</t>
  </si>
  <si>
    <t>https://www.saltek.eu/en/products/dm-0061-rs</t>
  </si>
  <si>
    <t>DM-012/1-RS</t>
  </si>
  <si>
    <t>https://www.saltek.eu/en/products/dm-0121-rs</t>
  </si>
  <si>
    <t>DM-024/1-RS</t>
  </si>
  <si>
    <t>https://www.saltek.eu/en/products/dm-0241-rs</t>
  </si>
  <si>
    <t>DM-048/1-RS</t>
  </si>
  <si>
    <t>https://www.saltek.eu/en/products/dm-0481-rs</t>
  </si>
  <si>
    <t>DMJ-012/2-RS</t>
  </si>
  <si>
    <t>https://www.saltek.eu/en/products/dmj-0122-rs</t>
  </si>
  <si>
    <t>DMJ-024/2-RS</t>
  </si>
  <si>
    <t>https://www.saltek.eu/en/products/dmj-0242-rs</t>
  </si>
  <si>
    <t>DMJ-060/2-RS</t>
  </si>
  <si>
    <t>https://www.saltek.eu/en/products/dmj-0602-rs</t>
  </si>
  <si>
    <t>DS-B090-RS</t>
  </si>
  <si>
    <t>https://www.saltek.eu/produkty/ds-b090-rs</t>
  </si>
  <si>
    <t>DS-V130-RS</t>
  </si>
  <si>
    <t>https://www.saltek.eu/produkty/ds-v130-rs</t>
  </si>
  <si>
    <t>DS-D024-RS</t>
  </si>
  <si>
    <t>https://www.saltek.eu/en/products/ds-d024-rs</t>
  </si>
  <si>
    <t>CLSA-24</t>
  </si>
  <si>
    <t>https://www.saltek.eu/en/products/clsa-24</t>
  </si>
  <si>
    <t>CLSA-48</t>
  </si>
  <si>
    <t>https://www.saltek.eu/en/products/clsa-48</t>
  </si>
  <si>
    <t>CLSA-TLF</t>
  </si>
  <si>
    <t>https://www.saltek.eu/en/products/clsa-tlf</t>
  </si>
  <si>
    <t>CLSA-ISDN</t>
  </si>
  <si>
    <t>https://www.saltek.eu/en/products/clsa-isdn</t>
  </si>
  <si>
    <t>CLSA-DSL</t>
  </si>
  <si>
    <t>https://www.saltek.eu/en/products/clsa-dsl</t>
  </si>
  <si>
    <t>FLP-12,5 V/2 S</t>
  </si>
  <si>
    <t>SLP-275 V/2 S</t>
  </si>
  <si>
    <t>https://www.saltek.eu/en/products/slp-275-v2-s</t>
  </si>
  <si>
    <t>SLP-150 V/1</t>
  </si>
  <si>
    <t>https://www.saltek.eu/en/products/slp-150-v1</t>
  </si>
  <si>
    <t>SLP-150 V/1 S</t>
  </si>
  <si>
    <t>https://www.saltek.eu/en/products/slp-150-v1-s</t>
  </si>
  <si>
    <t>SLP-150 V/0</t>
  </si>
  <si>
    <t>https://www.saltek.eu/en/products/slp-150-v0</t>
  </si>
  <si>
    <t>FLP-25-T1-V/3</t>
  </si>
  <si>
    <t>https://www.saltek.eu/en/products/flp-25-t1-v3</t>
  </si>
  <si>
    <t>FLP-25-T1-VS/3</t>
  </si>
  <si>
    <t>https://www.saltek.eu/en/products/flp-25-t1-vs3</t>
  </si>
  <si>
    <t>FLP-25-T1-V/4</t>
  </si>
  <si>
    <t>https://www.saltek.eu/en/products/flp-25-t1-v4</t>
  </si>
  <si>
    <t>FLP-25-T1-VS/4</t>
  </si>
  <si>
    <t>https://www.saltek.eu/en/products/flp-25-t1-vs4</t>
  </si>
  <si>
    <t>FLP-25-T1-V/3+1</t>
  </si>
  <si>
    <t>https://www.saltek.eu/en/products/flp-25-t1-v31</t>
  </si>
  <si>
    <t>FLP-25-T1-VS/3+1</t>
  </si>
  <si>
    <t>DMLF-024/1-RS</t>
  </si>
  <si>
    <t>https://www.saltek.eu/en/products/dmlf-0241-rs</t>
  </si>
  <si>
    <t>ISGC-50</t>
  </si>
  <si>
    <t>https://www.saltek.eu/en/products/isgc-50</t>
  </si>
  <si>
    <t>ISGC-100</t>
  </si>
  <si>
    <t>https://www.saltek.eu/en/products/isgc-100</t>
  </si>
  <si>
    <t>ISGC-500</t>
  </si>
  <si>
    <t>https://www.saltek.eu/en/products/isgc-500</t>
  </si>
  <si>
    <t>BD-090-T-V/2-0</t>
  </si>
  <si>
    <t>https://www.saltek.eu/sk/produkty/bd-090-t-v2-0</t>
  </si>
  <si>
    <t>BD-250-T-V/2-0</t>
  </si>
  <si>
    <t>https://www.saltek.eu/en/products/bd-250-t-v2-0</t>
  </si>
  <si>
    <t>BDG-006-V/1-0</t>
  </si>
  <si>
    <t>https://www.saltek.eu/en/products/bdg-006-v1-0</t>
  </si>
  <si>
    <t>BDG-012-V/1-0</t>
  </si>
  <si>
    <t>https://www.saltek.eu/en/products/bdg-012-v1-fr2</t>
  </si>
  <si>
    <t>BDG-024-V/1-0</t>
  </si>
  <si>
    <t>https://www.saltek.eu/en/products/bdg-024-v1-fr1</t>
  </si>
  <si>
    <t>BDG-048-V/1-0</t>
  </si>
  <si>
    <t>https://www.saltek.eu/en/products/bdg-048-v1-0</t>
  </si>
  <si>
    <t>BDG-230-V/1-0</t>
  </si>
  <si>
    <t>https://www.saltek.eu/en/products/bdg-230-v1-0</t>
  </si>
  <si>
    <t>FLP-25-T1-V/0</t>
  </si>
  <si>
    <t>https://www.saltek.eu/en/products/flp-25-t1-v0</t>
  </si>
  <si>
    <t>BDM-006-V/1-0</t>
  </si>
  <si>
    <t>https://www.saltek.eu/en/products/bdm-006-v1-0</t>
  </si>
  <si>
    <t>BDM-012-V/1-0</t>
  </si>
  <si>
    <t>https://www.saltek.eu/en/products/bdm-012-v1-0</t>
  </si>
  <si>
    <t>BDM-024-V/1-0</t>
  </si>
  <si>
    <t>https://www.saltek.eu/en/products/bdm-024-v1-0</t>
  </si>
  <si>
    <t>BDM-048-V/1-0</t>
  </si>
  <si>
    <t>https://www.saltek.eu/en/products/bdm-048-v1-0</t>
  </si>
  <si>
    <t>BDM-230-V/1-0</t>
  </si>
  <si>
    <t>https://www.saltek.eu/en/products/bdm-230-v1-0</t>
  </si>
  <si>
    <t>ISGO-500H Ex</t>
  </si>
  <si>
    <t>https://www.saltek.eu/en/products/isgo-500h-ex</t>
  </si>
  <si>
    <t>ISGO-500</t>
  </si>
  <si>
    <t>https://www.saltek.eu/en/products/isgo-500</t>
  </si>
  <si>
    <t>BD-090-T-V/2-16</t>
  </si>
  <si>
    <t>https://www.saltek.eu/produkty/bd-090-t-v2-16</t>
  </si>
  <si>
    <t>BD-250-T-V/2-16</t>
  </si>
  <si>
    <t>https://www.saltek.eu/en/products/bd-250-t-v2-16</t>
  </si>
  <si>
    <t>BD-090-T-V/2-F16</t>
  </si>
  <si>
    <t>https://www.saltek.eu/en/products/bd-090-t-v2-f16</t>
  </si>
  <si>
    <t>BD-250-T-V/2-F16</t>
  </si>
  <si>
    <t>https://www.saltek.eu/en/products/bd-250-t-v2-f16</t>
  </si>
  <si>
    <t>DP-012-V/1-F16</t>
  </si>
  <si>
    <t>https://www.saltek.eu/en/products/dp-012-v1-f16</t>
  </si>
  <si>
    <t>https://www.saltek.eu/en/products/dp-024-v1-f16</t>
  </si>
  <si>
    <t>DP-048-V/1-F16</t>
  </si>
  <si>
    <t>https://www.saltek.eu/en/products/dp-048-v1-f16</t>
  </si>
  <si>
    <t>DP-012-V/1-0</t>
  </si>
  <si>
    <t>https://www.saltek.eu/de/produkte/dp-012-v1-0</t>
  </si>
  <si>
    <t>DP-024-V/1-0</t>
  </si>
  <si>
    <t>https://www.saltek.eu/en/products/dp-024-v1-0</t>
  </si>
  <si>
    <t>DP-048-V/1-0</t>
  </si>
  <si>
    <t>https://www.saltek.eu/en/products/dp-048-v1-0</t>
  </si>
  <si>
    <t>BDG-006-V/1-FR1</t>
  </si>
  <si>
    <t>https://www.saltek.eu/en/products/bdg-006-v1-fr1</t>
  </si>
  <si>
    <t>BDG-012-V/1-FR1</t>
  </si>
  <si>
    <t>https://www.saltek.eu/sk/produkty/bdg-012-v1-fr1</t>
  </si>
  <si>
    <t>BDG-024-V/1-FR1</t>
  </si>
  <si>
    <t>BDG-048-V/1-FR1</t>
  </si>
  <si>
    <t>https://www.saltek.eu/en/products/bdg-048-v1-fr1</t>
  </si>
  <si>
    <t>BDG-230-V/1-FR</t>
  </si>
  <si>
    <t>https://www.saltek.eu/en/products/bdg-230-v1-fr</t>
  </si>
  <si>
    <t>https://www.saltek.eu/en/products/bdm-006-v1-fr1</t>
  </si>
  <si>
    <t>BDM-012-V/1-FR1</t>
  </si>
  <si>
    <t>https://www.saltek.eu/en/products/bdm-012-v1-fr1</t>
  </si>
  <si>
    <t>https://www.saltek.eu/en/products/bdm-024-v1-fr1</t>
  </si>
  <si>
    <t>BDM-048-V/1-FR1</t>
  </si>
  <si>
    <t>https://www.saltek.eu/en/products/bdm-048-v1-fr1</t>
  </si>
  <si>
    <t>BDM-230-V/1-FR</t>
  </si>
  <si>
    <t>https://www.saltek.eu/en/products/bdm-230-v1-fr</t>
  </si>
  <si>
    <t>DA-275-DF2</t>
  </si>
  <si>
    <t>https://www.saltek.eu/en/products/da-275-df2</t>
  </si>
  <si>
    <t>DA-275-DF2-S</t>
  </si>
  <si>
    <t>https://www.saltek.eu/en/products/da-275-df2-s</t>
  </si>
  <si>
    <t>DA-275-DF6</t>
  </si>
  <si>
    <t>https://www.saltek.eu/en/products/da-275-df6</t>
  </si>
  <si>
    <t>DA-275-DF6-S</t>
  </si>
  <si>
    <t>https://www.saltek.eu/en/products/da-275-df6-s</t>
  </si>
  <si>
    <t>DA-275-DF10</t>
  </si>
  <si>
    <t>https://www.saltek.eu/en/products/da-275-df10</t>
  </si>
  <si>
    <t>DA-275-DF10-S</t>
  </si>
  <si>
    <t>https://www.saltek.eu/en/products/da-275-df10-s</t>
  </si>
  <si>
    <t>DA-275-DF16</t>
  </si>
  <si>
    <t>https://www.saltek.eu/en/products/da-275-df16</t>
  </si>
  <si>
    <t>DA-275-DF16-S</t>
  </si>
  <si>
    <t>https://www.saltek.eu/en/products/da-275-df16-s</t>
  </si>
  <si>
    <t>DA-275-DFi6</t>
  </si>
  <si>
    <t>https://www.saltek.eu/en/products/da-275-dfi6</t>
  </si>
  <si>
    <t>DA-275-DFi10</t>
  </si>
  <si>
    <t>https://www.saltek.eu/en/products/da-275-dfi10</t>
  </si>
  <si>
    <t>DA-275-DFi16</t>
  </si>
  <si>
    <t>https://www.saltek.eu/en/products/da-275-dfi16</t>
  </si>
  <si>
    <t>DA-275-DJ25</t>
  </si>
  <si>
    <t>https://www.saltek.eu/en/products/da-275-dj25</t>
  </si>
  <si>
    <t>DA-275-DJ25-S</t>
  </si>
  <si>
    <t>https://www.saltek.eu/en/products/da-275-dj25-s</t>
  </si>
  <si>
    <t>DMP-012-V/1-FR1</t>
  </si>
  <si>
    <t>https://www.saltek.eu/en/products/dmp-012-v1-fr1</t>
  </si>
  <si>
    <t>DMP-024-V/1-FR1</t>
  </si>
  <si>
    <t>https://www.saltek.eu/en/products/dmp-024-v1-fr1</t>
  </si>
  <si>
    <t>DMP-012-V/1-JFR1</t>
  </si>
  <si>
    <t>https://www.saltek.eu/en/products/dmp-012-v1-jfr1</t>
  </si>
  <si>
    <t>DMP-024-V/1-JFR1</t>
  </si>
  <si>
    <t>https://www.saltek.eu/en/products/dmp-024-v1-jfr1</t>
  </si>
  <si>
    <t>DMP-012-V/1-0</t>
  </si>
  <si>
    <t>https://www.saltek.eu/en/products/dmp-012-v1-0</t>
  </si>
  <si>
    <t>DMP-024-V/1-0</t>
  </si>
  <si>
    <t>https://www.saltek.eu/en/products/dmp-024-v1-0</t>
  </si>
  <si>
    <t>DMP-012-V/1-J-0</t>
  </si>
  <si>
    <t>https://www.saltek.eu/en/products/dmp-012-v1-j-0</t>
  </si>
  <si>
    <t>DMP-024-V/1-J-0</t>
  </si>
  <si>
    <t>https://www.saltek.eu/en/products/dmp-024-v1-j-0</t>
  </si>
  <si>
    <t>DMZ-V-0</t>
  </si>
  <si>
    <t>https://www.saltek.eu/en/products/dmz-v-0</t>
  </si>
  <si>
    <t>BD-090-T</t>
  </si>
  <si>
    <t>https://www.saltek.eu/en/products/bd-090-t</t>
  </si>
  <si>
    <t>BD-250-T</t>
  </si>
  <si>
    <t>https://www.saltek.eu/en/products/bd-250-t</t>
  </si>
  <si>
    <t>RACK-PROTECTOR-X8-1U</t>
  </si>
  <si>
    <t>https://www.saltek.eu/en/products/rack-protector-x8-1u</t>
  </si>
  <si>
    <t>RACK-PROTECTOR-VX7-1U</t>
  </si>
  <si>
    <t>https://www.saltek.eu/de/produkte/rack-protector-vx7-1u</t>
  </si>
  <si>
    <t>RACK-PROTECTOR-F6-1U</t>
  </si>
  <si>
    <t>https://www.saltek.eu/en/products/rack-protector-f6-1u</t>
  </si>
  <si>
    <t>RACK-PROTECTOR-VF5-1U</t>
  </si>
  <si>
    <t>https://www.saltek.eu/en/products/rack-protector-vf5-1u</t>
  </si>
  <si>
    <t xml:space="preserve">RACK-PROTECTOR-EURO-X12-1U </t>
  </si>
  <si>
    <t>https://www.saltek.eu/en/products/rack-protector-euro-x12-1u</t>
  </si>
  <si>
    <t>https://www.saltek.eu/en/products/sp-t2t3-320y-clt-led</t>
  </si>
  <si>
    <t>DM-006/1-RB</t>
  </si>
  <si>
    <t>https://www.saltek.eu/en/products/dm-0061-rb</t>
  </si>
  <si>
    <t>DM-012/1-RB</t>
  </si>
  <si>
    <t>https://www.saltek.eu/en/products/dm-0121-rb</t>
  </si>
  <si>
    <t>DM-024/1-RB</t>
  </si>
  <si>
    <t>https://www.saltek.eu/en/products/dm-0241-rb</t>
  </si>
  <si>
    <t>DM-048/1-RB</t>
  </si>
  <si>
    <t>https://www.saltek.eu/en/products/dm-0481-rb</t>
  </si>
  <si>
    <t>DMG-006/1-RB</t>
  </si>
  <si>
    <t>https://www.saltek.eu/en/products/dmg-0061-rb</t>
  </si>
  <si>
    <t>DMG-024/1-RB</t>
  </si>
  <si>
    <t>https://www.saltek.eu/en/products/dmg-0241-rb</t>
  </si>
  <si>
    <t>DMG-048/1-RB</t>
  </si>
  <si>
    <t>https://www.saltek.eu/en/products/dmg-0481-rb</t>
  </si>
  <si>
    <t>DMHF-006/1-RB</t>
  </si>
  <si>
    <t>https://www.saltek.eu/en/products/dmhf-0061-rb</t>
  </si>
  <si>
    <t>DMJ-012/2-RB</t>
  </si>
  <si>
    <t>https://www.saltek.eu/en/products/dmj-0122-rb</t>
  </si>
  <si>
    <t>DMJ-024/2-RB</t>
  </si>
  <si>
    <t>https://www.saltek.eu/en/products/dmj-0242-rb</t>
  </si>
  <si>
    <t>DMJ-048/2-RB</t>
  </si>
  <si>
    <t>https://www.saltek.eu/en/products/dmj-0482-rb</t>
  </si>
  <si>
    <t>DMLF-024/1-RB</t>
  </si>
  <si>
    <t>https://www.saltek.eu/en/products/dmlf-0241-rb</t>
  </si>
  <si>
    <t>DS-B090-RB</t>
  </si>
  <si>
    <t>https://www.saltek.eu/en/products/ds-b090-rb</t>
  </si>
  <si>
    <t>SLP-600 V/3</t>
  </si>
  <si>
    <t>https://www.saltek.eu/en/products/slp-600-v3-s</t>
  </si>
  <si>
    <t>DA-075-DJ25</t>
  </si>
  <si>
    <t>https://www.saltek.eu/en/products/da-075-dj25</t>
  </si>
  <si>
    <t>DA-150-DJ25</t>
  </si>
  <si>
    <t>https://www.saltek.eu/en/products/da-150-dj25</t>
  </si>
  <si>
    <t>https://www.saltek.eu/en/products/dp-012-25</t>
  </si>
  <si>
    <t>https://www.saltek.eu/en/products/dp-024-25</t>
  </si>
  <si>
    <t>DP-048-25</t>
  </si>
  <si>
    <t>https://www.saltek.eu/en/products/dp-048-25</t>
  </si>
  <si>
    <t>ISGO-50H Ex</t>
  </si>
  <si>
    <t>https://www.saltek.eu/en/products/isgo-50h-ex</t>
  </si>
  <si>
    <t>ISGO-100H Ex</t>
  </si>
  <si>
    <t>https://www.saltek.eu/en/products/isgo-100h-ex</t>
  </si>
  <si>
    <t>https://www.saltek.eu/en/products/flp-pv550-vu</t>
  </si>
  <si>
    <t>FLP-PV550 V/U S</t>
  </si>
  <si>
    <t>https://www.saltek.eu/en/products/flp-pv550-vu-s</t>
  </si>
  <si>
    <t>FLP-PV275U V/0</t>
  </si>
  <si>
    <t>https://www.saltek.eu/en/products/flp-pv275u-v0</t>
  </si>
  <si>
    <t>https://www.saltek.eu/en/products/dl-1g-rj45-poe-ab</t>
  </si>
  <si>
    <t>https://www.saltek.eu/en/products/dl-10g-rj45-poe-ab</t>
  </si>
  <si>
    <t>ZX-0,44-N50-F/F</t>
  </si>
  <si>
    <t>https://www.saltek.eu/en/products/zx-044-n50-ff</t>
  </si>
  <si>
    <t>SP-T2+T3-320/Y-TTT-LED</t>
  </si>
  <si>
    <t>https://www.saltek.eu/en/products/sp-t2t3-320y-ttt-led</t>
  </si>
  <si>
    <t>SP-T2+T3-320/Y-CCT-LED</t>
  </si>
  <si>
    <t>https://www.saltek.eu/en/products/sp-t2t3-320y-cct-led</t>
  </si>
  <si>
    <t>SP-T2+T3-320/Y-TLT-LED</t>
  </si>
  <si>
    <t>https://www.saltek.eu/en/products/sp-t2t3-320y-tlt-led</t>
  </si>
  <si>
    <t>SP-T2+T3-320/Y-CCC-LED</t>
  </si>
  <si>
    <t>https://www.saltek.eu/en/products/sp-t2t3-320y-ccc-led</t>
  </si>
  <si>
    <t>SP-T2+T3-320/Y-CLC-LED</t>
  </si>
  <si>
    <t>https://www.saltek.eu/produkty/sp-t2t3-320y-clc-led</t>
  </si>
  <si>
    <t>SP-T2+T3-320/Y-TLC-LED</t>
  </si>
  <si>
    <t>https://www.saltek.eu/en/products/sp-t2t3-320y-tlc-led</t>
  </si>
  <si>
    <t>SP-T2+T3-320/Y-TTC-LED</t>
  </si>
  <si>
    <t>https://www.saltek.eu/en/products/sp-t2t3-320y-ttc-led</t>
  </si>
  <si>
    <t>FLP-25-T1-V/1+1</t>
  </si>
  <si>
    <t>https://www.saltek.eu/en/products/flp-25-t1-v11</t>
  </si>
  <si>
    <t>FLP-25-T1-VS/1+1</t>
  </si>
  <si>
    <t>https://www.saltek.eu/en/products/flp-25-t1-vs11</t>
  </si>
  <si>
    <t>FLP-25-T1-V/2</t>
  </si>
  <si>
    <t>https://www.saltek.eu/en/products/flp-25-t1-v2</t>
  </si>
  <si>
    <t>FLP-25-T1-VS/2</t>
  </si>
  <si>
    <t>https://www.saltek.eu/en/products/flp-25-t1-vs2</t>
  </si>
  <si>
    <t>DA-275-BFi2</t>
  </si>
  <si>
    <t>https://www.saltek.eu/en/products/da-275-bfi2</t>
  </si>
  <si>
    <t>FLP-25-T1-V/1</t>
  </si>
  <si>
    <t>https://www.saltek.eu/en/products/flp-25-t1-v1</t>
  </si>
  <si>
    <t>FLP-25-T1-VS/1</t>
  </si>
  <si>
    <t>https://www.saltek.eu/en/products/flp-25-t1-vs1</t>
  </si>
  <si>
    <t>DMG-024-V/1-4FR1-DIF</t>
  </si>
  <si>
    <t>https://www.saltek.eu/en/products/dmg-024-v1-4fr1-dif</t>
  </si>
  <si>
    <t>DMHF-015/1-RB</t>
  </si>
  <si>
    <t>https://www.saltek.eu/en/products/dmhf-0151-rb</t>
  </si>
  <si>
    <t>SLP-600 V/3 S</t>
  </si>
  <si>
    <t>BDM-006-V/1-FR2</t>
  </si>
  <si>
    <t>https://www.saltek.eu/en/products/bdm-006-v1-fr2</t>
  </si>
  <si>
    <t>BDM-006-V/2-0</t>
  </si>
  <si>
    <t>https://www.saltek.eu/en/products/bdm-006-v2-0</t>
  </si>
  <si>
    <t>BDM-006-V/2-FR1</t>
  </si>
  <si>
    <t>https://www.saltek.eu/en/products/bdm-006-v2-fr1</t>
  </si>
  <si>
    <t>BDM-006-V/2-J-0</t>
  </si>
  <si>
    <t>https://www.saltek.eu/en/products/bdm-006-v2-j-0</t>
  </si>
  <si>
    <t>BDM-006-V/2-JFR1</t>
  </si>
  <si>
    <t>https://www.saltek.eu/en/products/bdm-006-v2-jfr1</t>
  </si>
  <si>
    <t>BDM-006-V/2-JFR2</t>
  </si>
  <si>
    <t>https://www.saltek.eu/en/products/bdm-006-v2-jfr2</t>
  </si>
  <si>
    <t>BDM-006-V/4-J-0</t>
  </si>
  <si>
    <t>https://www.saltek.eu/en/products/bdm-006-v4-j-0</t>
  </si>
  <si>
    <t>BDM-006-V/4-JFR1</t>
  </si>
  <si>
    <t>https://www.saltek.eu/en/products/bdm-006-v4-jfr1</t>
  </si>
  <si>
    <t>BDM-012-V/1-FR2</t>
  </si>
  <si>
    <t>https://www.saltek.eu/en/products/bdm-012-v1-fr2</t>
  </si>
  <si>
    <t>BDM-012-V/2-0</t>
  </si>
  <si>
    <t>https://www.saltek.eu/en/products/bdm-012-v2-0</t>
  </si>
  <si>
    <t>BDM-012-V/2-FR1</t>
  </si>
  <si>
    <t>https://www.saltek.eu/en/products/bdm-012-v2-fr1</t>
  </si>
  <si>
    <t>BDM-012-V/2-J-0</t>
  </si>
  <si>
    <t>https://www.saltek.eu/en/products/bdm-012-v2-j-0</t>
  </si>
  <si>
    <t>BDM-012-V/2-JFR1</t>
  </si>
  <si>
    <t>https://www.saltek.eu/en/products/bdm-012-v2-jfr1</t>
  </si>
  <si>
    <t>BDM-012-V/2-JFR2</t>
  </si>
  <si>
    <t>https://www.saltek.eu/en/products/bdm-012-v2-jfr2</t>
  </si>
  <si>
    <t>BDM-012-V/4-J-0</t>
  </si>
  <si>
    <t>https://www.saltek.eu/en/products/bdm-012-v4-j-0</t>
  </si>
  <si>
    <t>BDM-012-V/4-JFR1</t>
  </si>
  <si>
    <t>https://www.saltek.eu/en/products/bdm-012-v4-jfr1</t>
  </si>
  <si>
    <t>BDM-024-V/1-FR2</t>
  </si>
  <si>
    <t>https://www.saltek.eu/en/products/bdm-024-v1-fr2</t>
  </si>
  <si>
    <t>BDM-024-V/2-FR1</t>
  </si>
  <si>
    <t>https://www.saltek.eu/en/products/bdm-024-v2-fr1</t>
  </si>
  <si>
    <t>BDM-024-V/2-J-0</t>
  </si>
  <si>
    <t>https://www.saltek.eu/en/products/bdm-024-v2-j-0</t>
  </si>
  <si>
    <t>BDM-024-V/2-JFR1</t>
  </si>
  <si>
    <t>https://www.saltek.eu/en/products/bdm-024-v2-jfr1</t>
  </si>
  <si>
    <t>BDM-024-V/2-JFR2</t>
  </si>
  <si>
    <t>https://www.saltek.eu/en/products/bdm-024-v2-jfr2</t>
  </si>
  <si>
    <t>BDM-024-V/4-J-0</t>
  </si>
  <si>
    <t>https://www.saltek.eu/en/products/bdm-024-v4-j-0</t>
  </si>
  <si>
    <t>BDM-024-V/4-JFR1</t>
  </si>
  <si>
    <t>https://www.saltek.eu/en/products/bdm-024-v4-jfr1</t>
  </si>
  <si>
    <t>BDM-048-V/1-FR2</t>
  </si>
  <si>
    <t>https://www.saltek.eu/en/products/bdm-048-v1-fr2</t>
  </si>
  <si>
    <t>BDM-048-V/2-0</t>
  </si>
  <si>
    <t>https://www.saltek.eu/en/products/bdm-048-v2-0</t>
  </si>
  <si>
    <t>BDM-048-V/2-FR1</t>
  </si>
  <si>
    <t>https://www.saltek.eu/en/products/bdm-048-v2-fr1</t>
  </si>
  <si>
    <t>BDM-048-V/2-J-0</t>
  </si>
  <si>
    <t>https://www.saltek.eu/en/products/bdm-048-v2-j-0</t>
  </si>
  <si>
    <t>BDM-048-V/2-JFR1</t>
  </si>
  <si>
    <t>https://www.saltek.eu/en/products/bdm-048-v2-jfr1</t>
  </si>
  <si>
    <t>BDM-048-V/2-JFR2</t>
  </si>
  <si>
    <t>https://www.saltek.eu/en/products/bdm-048-v2-jfr2</t>
  </si>
  <si>
    <t>BDM-048-V/4-J-0</t>
  </si>
  <si>
    <t>https://www.saltek.eu/en/products/bdm-048-v4-j-0</t>
  </si>
  <si>
    <t>BDM-048-V/4-JFR1</t>
  </si>
  <si>
    <t>https://www.saltek.eu/en/products/bdm-048-v4-jfr1</t>
  </si>
  <si>
    <t>BDM-060-V/1-0</t>
  </si>
  <si>
    <t>https://www.saltek.eu/produkty/bdm-060-v1-0</t>
  </si>
  <si>
    <t>BDM-060-V/1-FR1</t>
  </si>
  <si>
    <t>https://www.saltek.eu/en/products/bdm-060-v1-fr1</t>
  </si>
  <si>
    <t>BDM-060-V/1-FR2</t>
  </si>
  <si>
    <t>https://www.saltek.eu/en/products/bdm-060-v1-fr2</t>
  </si>
  <si>
    <t>BDM-060-V/2-0</t>
  </si>
  <si>
    <t>https://www.saltek.eu/en/products/bdm-060-v2-0</t>
  </si>
  <si>
    <t>BDM-060-V/2-FR1</t>
  </si>
  <si>
    <t>https://www.saltek.eu/en/products/bdm-060-v2-fr1</t>
  </si>
  <si>
    <t>BDM-230-V/1-FR1</t>
  </si>
  <si>
    <t>https://www.saltek.eu/en/products/bdm-230-v1-fr1</t>
  </si>
  <si>
    <t>BDM-230-V/2-0</t>
  </si>
  <si>
    <t>https://www.saltek.eu/en/products/bdm-230-v2-0</t>
  </si>
  <si>
    <t>BDM-230-V/2-FR</t>
  </si>
  <si>
    <t>https://www.saltek.eu/en/products/bdm-230-v2-fr</t>
  </si>
  <si>
    <t>BDG-006-V/1-4-0</t>
  </si>
  <si>
    <t>https://www.saltek.eu/en/products/bdg-006-v1-4-0</t>
  </si>
  <si>
    <t>BDG-006-V/1-4FR1</t>
  </si>
  <si>
    <t>https://www.saltek.eu/en/products/bdg-006-v1-4fr1</t>
  </si>
  <si>
    <t>BDG-006-V/1-FR2</t>
  </si>
  <si>
    <t>https://www.saltek.eu/en/products/bdg-006-v1-fr2</t>
  </si>
  <si>
    <t>BDG-006-V/2-0</t>
  </si>
  <si>
    <t>https://www.saltek.eu/en/products/bdg-006-v2-0</t>
  </si>
  <si>
    <t>BDG-006-V/2-FR1</t>
  </si>
  <si>
    <t>https://www.saltek.eu/en/products/bdg-006-v2-fr1</t>
  </si>
  <si>
    <t>BDG-012-V/1-4-0</t>
  </si>
  <si>
    <t>https://www.saltek.eu/en/products/bdg-012-v1-4-0</t>
  </si>
  <si>
    <t>BDG-012-V/1-4FR1</t>
  </si>
  <si>
    <t>https://www.saltek.eu/en/products/bdg-012-v1-4fr1</t>
  </si>
  <si>
    <t>BDG-012-V/1-FR2</t>
  </si>
  <si>
    <t>BDG-012-V/2-0</t>
  </si>
  <si>
    <t>https://www.saltek.eu/en/products/bdg-012-v2-0</t>
  </si>
  <si>
    <t>BDG-012-V/2-FR1</t>
  </si>
  <si>
    <t>https://www.saltek.eu/en/products/bdg-012-v2-fr1</t>
  </si>
  <si>
    <t>BDG-024-V/1-4-0</t>
  </si>
  <si>
    <t>https://www.saltek.eu/en/products/bdg-024-v1-4-0</t>
  </si>
  <si>
    <t>BDG-024-V/1-4FR1</t>
  </si>
  <si>
    <t>https://www.saltek.eu/en/products/bdg-024-v1-4fr1</t>
  </si>
  <si>
    <t>BDG-024-V/1-FR2</t>
  </si>
  <si>
    <t>https://www.saltek.eu/en/products/bdg-024-v1-fr2</t>
  </si>
  <si>
    <t>BDG-024-V/2-0</t>
  </si>
  <si>
    <t>https://www.saltek.eu/en/products/bdg-024-v2-0</t>
  </si>
  <si>
    <t>BDG-024-V/2-FR1</t>
  </si>
  <si>
    <t>https://www.saltek.eu/en/products/bdg-024-v2-fr1</t>
  </si>
  <si>
    <t>BDG-048-V/1-4-0</t>
  </si>
  <si>
    <t>https://www.saltek.eu/en/products/bdg-048-v1-4-0</t>
  </si>
  <si>
    <t>BDG-048-V/1-4FR1</t>
  </si>
  <si>
    <t>https://www.saltek.eu/en/products/bdg-048-v1-4fr1</t>
  </si>
  <si>
    <t>BDG-048-V/1-FR2</t>
  </si>
  <si>
    <t>https://www.saltek.eu/en/products/bdg-048-v1-fr2</t>
  </si>
  <si>
    <t>BDG-048-V/2-0</t>
  </si>
  <si>
    <t>https://www.saltek.eu/en/products/bdg-048-v2-0</t>
  </si>
  <si>
    <t>BDG-048-V/2-FR1</t>
  </si>
  <si>
    <t>https://www.saltek.eu/en/products/bdg-048-v2-fr1</t>
  </si>
  <si>
    <t>BDG-060-V/1-0</t>
  </si>
  <si>
    <t>https://www.saltek.eu/en/products/bdg-060-v1-0</t>
  </si>
  <si>
    <t>BDG-060-V/1-FR1</t>
  </si>
  <si>
    <t>https://www.saltek.eu/en/products/bdg-060-v1-fr1</t>
  </si>
  <si>
    <t>BDG-060-V/1-FR2</t>
  </si>
  <si>
    <t>https://www.saltek.eu/en/products/bdg-060-v1-fr2</t>
  </si>
  <si>
    <t>BDG-060-V/2-0</t>
  </si>
  <si>
    <t>https://www.saltek.eu/en/products/bdg-060-v2-0</t>
  </si>
  <si>
    <t>BDG-060-V/2-FR1</t>
  </si>
  <si>
    <t>https://www.saltek.eu/en/products/bdg-060-v2-fr1</t>
  </si>
  <si>
    <t>BDG-230-V/1-FR1</t>
  </si>
  <si>
    <t>https://www.saltek.eu/en/products/bdg-230-v1-fr1</t>
  </si>
  <si>
    <t>BDG-230-V/2-0</t>
  </si>
  <si>
    <t>https://www.saltek.eu/en/products/bdg-230-v2-0</t>
  </si>
  <si>
    <t>BDG-230-V/2-FR</t>
  </si>
  <si>
    <t>https://www.saltek.eu/en/products/bdg-230-v2-fr</t>
  </si>
  <si>
    <t>BDGHF-006-V/1-0</t>
  </si>
  <si>
    <t>https://www.saltek.eu/en/products/bdghf-006-v1-0</t>
  </si>
  <si>
    <t>BDGHF-006-V/1-FR1</t>
  </si>
  <si>
    <t>https://www.saltek.eu/en/products/bdghf-006-v1-fr1</t>
  </si>
  <si>
    <t>BDGHF-006-V/2-0</t>
  </si>
  <si>
    <t>https://www.saltek.eu/en/products/bdghf-006-v2-0</t>
  </si>
  <si>
    <t>BDGHF-006-V/2-FR1</t>
  </si>
  <si>
    <t>https://www.saltek.eu/en/products/bdghf-006-v2-fr1</t>
  </si>
  <si>
    <t>BDGHF-012-V/1-0</t>
  </si>
  <si>
    <t>https://www.saltek.eu/en/products/bdghf-012-v1-0</t>
  </si>
  <si>
    <t>https://www.saltek.eu/en/products/bdghf-012-v1-fr1</t>
  </si>
  <si>
    <t>BDGHF-012-V/2-0</t>
  </si>
  <si>
    <t>https://www.saltek.eu/en/products/bdghf-012-v2-0</t>
  </si>
  <si>
    <t>BDGHF-012-V/2-FR1</t>
  </si>
  <si>
    <t>https://www.saltek.eu/produkty/bdghf-012-v2-fr1</t>
  </si>
  <si>
    <t>BDGHF-024-V/1-0</t>
  </si>
  <si>
    <t>https://www.saltek.eu/en/products/bdghf-024-v1-0</t>
  </si>
  <si>
    <t>BDGHF-024-V/1-FR1</t>
  </si>
  <si>
    <t>https://www.saltek.eu/en/products/bdghf-024-v1-fr1</t>
  </si>
  <si>
    <t>BDGHF-024-V/2-0</t>
  </si>
  <si>
    <t>https://www.saltek.eu/en/products/bdghf-024-v2-0</t>
  </si>
  <si>
    <t>BDGHF-024-V/2-FR1</t>
  </si>
  <si>
    <t>https://www.saltek.eu/en/products/bdghf-024-v2-fr1</t>
  </si>
  <si>
    <t>BDGHF-230-V/1-0</t>
  </si>
  <si>
    <t>https://www.saltek.eu/en/products/bdghf-230-v1-0</t>
  </si>
  <si>
    <t>BDGHF-230-V/1-FR</t>
  </si>
  <si>
    <t>https://www.saltek.eu/en/products/bdghf-230-v1-fr</t>
  </si>
  <si>
    <t>BDGHF-230-V/2-0</t>
  </si>
  <si>
    <t>https://www.saltek.eu/en/products/bdghf-230-v2-0</t>
  </si>
  <si>
    <t>BDGHF-230-V/2-FR</t>
  </si>
  <si>
    <t>https://www.saltek.eu/en/products/bdghf-230-v2-fr</t>
  </si>
  <si>
    <t>BDMHF-006-V/1-0</t>
  </si>
  <si>
    <t>https://www.saltek.eu/en/products/bdmhf-006-v1-0</t>
  </si>
  <si>
    <t>BDMHF-006-V/1-4-0</t>
  </si>
  <si>
    <t>https://www.saltek.eu/en/products/bdmhf-006-v1-4-0</t>
  </si>
  <si>
    <t>BDMHF-006-V/1-4FR1</t>
  </si>
  <si>
    <t>https://www.saltek.eu/en/products/bdmhf-006-v1-4fr1</t>
  </si>
  <si>
    <t>BDMHF-006-V/1-FR1</t>
  </si>
  <si>
    <t>https://www.saltek.eu/en/products/bdmhf-006-v1-fr1</t>
  </si>
  <si>
    <t>BDMHF-024-V/1-0</t>
  </si>
  <si>
    <t>https://www.saltek.eu/en/products/bdmhf-024-v1-0</t>
  </si>
  <si>
    <t>BDMHF-024-V/1-4-0</t>
  </si>
  <si>
    <t>https://www.saltek.eu/en/products/bdmhf-024-v1-4-0</t>
  </si>
  <si>
    <t>BDMHF-024-V/1-4FR1</t>
  </si>
  <si>
    <t>https://www.saltek.eu/en/products/bdmhf-024-v1-4fr1</t>
  </si>
  <si>
    <t>BDMHF-024-V/1-FR1</t>
  </si>
  <si>
    <t>https://www.saltek.eu/en/products/bdmhf-024-v1-fr1</t>
  </si>
  <si>
    <t>HX-470-N50-F/F</t>
  </si>
  <si>
    <t>https://www.saltek.eu/en/products/hx-470-n50-ff</t>
  </si>
  <si>
    <t>HX-470-N50-F/M</t>
  </si>
  <si>
    <t>https://www.saltek.eu/en/products/hx-470-n50-fm</t>
  </si>
  <si>
    <t>DL-CS-RACK-1U-INJECTOR</t>
  </si>
  <si>
    <t>https://www.saltek.eu/en/products/dl-cs-rack-1u-injector</t>
  </si>
  <si>
    <t>DL-1G-POE-PCB-INJECTOR</t>
  </si>
  <si>
    <t>https://www.saltek.eu/en/products/dl-1g-poe-pcb-injector</t>
  </si>
  <si>
    <t>DL-Cat.6A</t>
  </si>
  <si>
    <t>https://www.saltek.eu/en/products/dl-cat6a</t>
  </si>
  <si>
    <t>DMS-024-T</t>
  </si>
  <si>
    <t>https://www.saltek.eu/en/products/dms-024t</t>
  </si>
  <si>
    <t>DMS-048-T</t>
  </si>
  <si>
    <t>https://www.saltek.eu/produkty/dms-048-t</t>
  </si>
  <si>
    <t>DL-1G-POE-INJECTOR</t>
  </si>
  <si>
    <t>https://www.saltek.eu/en/products/dl-1g-poe-injector</t>
  </si>
  <si>
    <t>DPF-012DC-16</t>
  </si>
  <si>
    <t>https://www.saltek.eu/en/products/dpf-012dc-16</t>
  </si>
  <si>
    <t>https://www.saltek.eu/en/products/dpf-024dc-16</t>
  </si>
  <si>
    <t>DPF-048DC-16</t>
  </si>
  <si>
    <t>https://www.saltek.eu/en/products/dpf-048dc-16</t>
  </si>
  <si>
    <t>DPF-012DC-16-S</t>
  </si>
  <si>
    <t>https://www.saltek.eu/en/products/dpf-012dc-16-s</t>
  </si>
  <si>
    <t>DPF-024DC-16-S</t>
  </si>
  <si>
    <t>https://www.saltek.eu/en/products/dpf-024dc-16-s</t>
  </si>
  <si>
    <t>DPF-048DC-16-S</t>
  </si>
  <si>
    <t>https://www.saltek.eu/en/products/dpf-048dc-16-s</t>
  </si>
  <si>
    <t>HX 350-N50 F/F</t>
  </si>
  <si>
    <t>https://www.saltek.eu/en/products/hx-350-n50-ff</t>
  </si>
  <si>
    <t>HX 350-N50 F/M</t>
  </si>
  <si>
    <t>https://www.saltek.eu/en/products/hx-350-n50-fm</t>
  </si>
  <si>
    <t>DM-006/1-R-DJ</t>
  </si>
  <si>
    <t>https://www.saltek.eu/en/products/dm-0061-r-dj</t>
  </si>
  <si>
    <t>DM-012/1-R-DJ</t>
  </si>
  <si>
    <t>https://www.saltek.eu/en/product/print/2544</t>
  </si>
  <si>
    <t>DM-024/1-R-DJ</t>
  </si>
  <si>
    <t>https://www.saltek.eu/en/products/dm-0241-r-dj</t>
  </si>
  <si>
    <t>DM-048/1-R-DJ</t>
  </si>
  <si>
    <t>https://www.saltek.eu/en/products/dm-0481-r-dj</t>
  </si>
  <si>
    <t>DM-012/1-L2-DJ</t>
  </si>
  <si>
    <t>https://www.saltek.eu/en/products/dm-0121-l2-dj</t>
  </si>
  <si>
    <t>DM-024/1-L2-DJ</t>
  </si>
  <si>
    <t>https://www.saltek.eu/en/products/dm-0241-l2-dj</t>
  </si>
  <si>
    <t>DM-048/1-L2-DJ</t>
  </si>
  <si>
    <t>https://www.saltek.eu/en/products/dm-0481-l2-dj</t>
  </si>
  <si>
    <t>CZ-275-A</t>
  </si>
  <si>
    <t>https://www.saltek.eu/en/products/cz-275-a</t>
  </si>
  <si>
    <t>https://www.saltek.eu/en/products/da-275-a</t>
  </si>
  <si>
    <t>DA-275-S</t>
  </si>
  <si>
    <t>https://www.saltek.eu/en/products/da-275-s</t>
  </si>
  <si>
    <t>DA-320-LED</t>
  </si>
  <si>
    <t>https://www.saltek.eu/en/products/da-320-led</t>
  </si>
  <si>
    <t>RACK-PROTECTOR-EURO-X12-1U-5</t>
  </si>
  <si>
    <t>https://www.saltek.eu/en/products/rack-protector-euro-x12-1u-5</t>
  </si>
  <si>
    <t>RACK-PROTECTOR-X8-1U-5</t>
  </si>
  <si>
    <t>https://www.saltek.eu/en/products/rack-protector-x8-1u-5</t>
  </si>
  <si>
    <t>SLP-075 V/2</t>
  </si>
  <si>
    <t>https://www.saltek.eu/en/products/slp-075-v2</t>
  </si>
  <si>
    <t>SLP-075 V/2 S</t>
  </si>
  <si>
    <t>https://www.saltek.eu/en/products/slp-075-v2-s</t>
  </si>
  <si>
    <t>FLP-EV12,5-VBH/1+1</t>
  </si>
  <si>
    <t>https://www.saltek.eu/en/products/flp-ev125-vbh1s1</t>
  </si>
  <si>
    <t>FLP-EV12,5-VBH/1S+1</t>
  </si>
  <si>
    <t>FLP-EV12,5-VBH/3+1</t>
  </si>
  <si>
    <t>https://www.saltek.eu/en/products/flp-ev125-vbh3s1</t>
  </si>
  <si>
    <t>FLP-EV12,5-VBH/3S+1</t>
  </si>
  <si>
    <t>FLP-12,5-VBH/0</t>
  </si>
  <si>
    <t>https://www.saltek.eu/en/products/flp-125-vbh0</t>
  </si>
  <si>
    <t>SLP-075-VB/1</t>
  </si>
  <si>
    <t>SLP-075-VB/1S</t>
  </si>
  <si>
    <t>https://www.saltek.eu/en/products/slp-075-vb1s</t>
  </si>
  <si>
    <t>SLP-150-VB/1</t>
  </si>
  <si>
    <t>https://www.saltek.eu/produkty/slp-150-vb1</t>
  </si>
  <si>
    <t>SLP-150-VB/1S</t>
  </si>
  <si>
    <t>https://www.saltek.eu/en/products/slp-150-vb1s</t>
  </si>
  <si>
    <t>SLP-275-VB/1</t>
  </si>
  <si>
    <t>SLP-275-VB/1S</t>
  </si>
  <si>
    <t>https://www.saltek.eu/en/products/slp-275-vb1s</t>
  </si>
  <si>
    <t>SLP-275-VB/1+1</t>
  </si>
  <si>
    <t>https://www.saltek.eu/en/products/slp-275-vb11</t>
  </si>
  <si>
    <t>SLP-275-VB/1S+1</t>
  </si>
  <si>
    <t>https://www.saltek.eu/en/products/slp-275-vb1s1</t>
  </si>
  <si>
    <t>SLP-275-VB/3+1</t>
  </si>
  <si>
    <t>SLP-275-VB/3S+1</t>
  </si>
  <si>
    <t>SLP-275-VB/3S</t>
  </si>
  <si>
    <t>SLP-275-VB/4S</t>
  </si>
  <si>
    <t>SLP-075 VB/0</t>
  </si>
  <si>
    <t>https://www.saltek.eu/en/products/slp-075_vb0</t>
  </si>
  <si>
    <t>SLP-150 VB/0</t>
  </si>
  <si>
    <t>https://www.saltek.eu/en/products/slp-150-vb0</t>
  </si>
  <si>
    <t>SLP-275 VB/0</t>
  </si>
  <si>
    <t>https://www.saltek.eu/en/products/slp-275-vb0</t>
  </si>
  <si>
    <t>FLP-NPE-25-VH/0</t>
  </si>
  <si>
    <t>https://www.saltek.eu/sk/produkty/flp-npe-25-vh0</t>
  </si>
  <si>
    <t>DL-1G-60V-POE</t>
  </si>
  <si>
    <t>https://www.saltek.eu/en/products/dl-1g-60v-poe</t>
  </si>
  <si>
    <t>DL-10G-60V-POE</t>
  </si>
  <si>
    <t>https://www.saltek.eu/en/products/dl-10g-60v-poe</t>
  </si>
  <si>
    <t>DL-TLF-UHF</t>
  </si>
  <si>
    <t>https://www.saltek.eu/en/products/dl-tlf-uhf</t>
  </si>
  <si>
    <t>DL-1G-60V-POE-M</t>
  </si>
  <si>
    <t>https://www.saltek.eu/en/products/dl-1g-60v-poe-m</t>
  </si>
  <si>
    <t>DL-10G-60V-POE-M</t>
  </si>
  <si>
    <t>https://www.saltek.eu/en/products/dl-10g-60v-poe-m</t>
  </si>
  <si>
    <t>DL-10G-PoE-IP66</t>
  </si>
  <si>
    <t>https://www.saltek.eu/en/products/dl-10g-poe-ip66</t>
  </si>
  <si>
    <t>DL-Cat.6A-60V</t>
  </si>
  <si>
    <t>https://www.saltek.eu/en/products/dl-cat6a-60v</t>
  </si>
  <si>
    <t>FLP-25-T1-VSF/1</t>
  </si>
  <si>
    <t>https://www.saltek.eu/en/products/flp-25-t1-vsf1</t>
  </si>
  <si>
    <t>FLP-25-T1-VSF/3</t>
  </si>
  <si>
    <t>https://www.saltek.eu/en/products/flp-25-t1-vsf3</t>
  </si>
  <si>
    <t>FLP-25-T1-VSF/3+1</t>
  </si>
  <si>
    <t>https://www.saltek.eu/en/products/flp-25-t1-vsf31</t>
  </si>
  <si>
    <t>FLP-25-T1-VSF/4</t>
  </si>
  <si>
    <t>https://www.saltek.eu/produkty/flp-25-t1-vsf4</t>
  </si>
  <si>
    <t>FLP-B+C-MAXI-VSF/1</t>
  </si>
  <si>
    <t>https://www.saltek.eu/sk/produkty/flp-bc-maxi-vsf1</t>
  </si>
  <si>
    <t>FLP-B+C-MAXI-VSF/3</t>
  </si>
  <si>
    <t>https://www.saltek.eu/produkty/flp-bc-maxi-vsf3</t>
  </si>
  <si>
    <t>FLP-B+C-MAXI-VSF/3+1</t>
  </si>
  <si>
    <t>https://www.saltek.eu/en/products/flp-bc-maxi-vsf31</t>
  </si>
  <si>
    <t>FLP-B+C-MAXI-VSF/4</t>
  </si>
  <si>
    <t>https://www.saltek.eu/en/products/flp-bc-maxi-vsf4</t>
  </si>
  <si>
    <t>DL-VDSL3</t>
  </si>
  <si>
    <t>https://www.saltek.eu/en/products/dl-vdsl3</t>
  </si>
  <si>
    <t>FLP-PV1000 /Y S</t>
  </si>
  <si>
    <t>FLP-PV1500/Y</t>
  </si>
  <si>
    <t>FLP-PV275U V/U</t>
  </si>
  <si>
    <t>https://www.saltek.eu/en/products/flp-pv275-vu</t>
  </si>
  <si>
    <t>знятий з виробництва</t>
  </si>
  <si>
    <t>Виготовлюється на замовлення</t>
  </si>
  <si>
    <t>особливі умови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</si>
</sst>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]#,##0.00"/>
    <numFmt numFmtId="165" formatCode="0.0000"/>
    <numFmt numFmtId="166" formatCode="#,##0.00&quot; грн.&quot;"/>
    <numFmt numFmtId="167" formatCode="#,##0.00\ [$€-1]"/>
    <numFmt numFmtId="168" formatCode="0.00\ \€"/>
    <numFmt numFmtId="169" formatCode="[$р.-419]#,##0.00"/>
  </numFmts>
  <fonts count="239">
    <font>
      <sz val="10"/>
      <color rgb="FF000000"/>
      <name val="Calibri"/>
      <scheme val="minor"/>
    </font>
    <font>
      <b/>
      <sz val="14"/>
      <color rgb="FFFF0000"/>
      <name val="Arial"/>
    </font>
    <font>
      <sz val="25"/>
      <color rgb="FF1F1F1F"/>
      <name val="Arial"/>
    </font>
    <font>
      <b/>
      <sz val="14"/>
      <color rgb="FF000000"/>
      <name val="Arial"/>
    </font>
    <font>
      <b/>
      <sz val="18"/>
      <color rgb="FF0070C0"/>
      <name val="Arial"/>
    </font>
    <font>
      <b/>
      <sz val="10"/>
      <color rgb="FF000000"/>
      <name val="Arial"/>
    </font>
    <font>
      <b/>
      <sz val="16"/>
      <color rgb="FF4A86E8"/>
      <name val="Arial"/>
    </font>
    <font>
      <sz val="10"/>
      <color theme="1"/>
      <name val="Calibri"/>
    </font>
    <font>
      <b/>
      <sz val="15"/>
      <color rgb="FF000000"/>
      <name val="Arial"/>
    </font>
    <font>
      <sz val="10"/>
      <name val="Calibri"/>
    </font>
    <font>
      <sz val="14"/>
      <color theme="1"/>
      <name val="Arial"/>
    </font>
    <font>
      <b/>
      <sz val="12"/>
      <color theme="1"/>
      <name val="Arial"/>
    </font>
    <font>
      <sz val="15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22"/>
      <color rgb="FFFF0000"/>
      <name val="Calibri"/>
    </font>
    <font>
      <sz val="17"/>
      <color theme="1"/>
      <name val="Calibri"/>
    </font>
    <font>
      <sz val="16"/>
      <color theme="1"/>
      <name val="Arial"/>
    </font>
    <font>
      <b/>
      <sz val="14"/>
      <color rgb="FF0070C0"/>
      <name val="Arial"/>
    </font>
    <font>
      <sz val="14"/>
      <color theme="1"/>
      <name val="Calibri"/>
    </font>
    <font>
      <sz val="11"/>
      <color rgb="FF000000"/>
      <name val="Calibri"/>
    </font>
    <font>
      <b/>
      <sz val="12"/>
      <color rgb="FF558ED5"/>
      <name val="Calibri"/>
    </font>
    <font>
      <sz val="10"/>
      <color rgb="FF000000"/>
      <name val="Arimo"/>
    </font>
    <font>
      <b/>
      <sz val="18"/>
      <color rgb="FF558ED5"/>
      <name val="Arimo"/>
    </font>
    <font>
      <b/>
      <sz val="11"/>
      <color rgb="FF000000"/>
      <name val="Calibri"/>
    </font>
    <font>
      <u/>
      <sz val="10"/>
      <color rgb="FF000000"/>
      <name val="Arimo"/>
    </font>
    <font>
      <sz val="14"/>
      <color rgb="FF000000"/>
      <name val="Calibri"/>
    </font>
    <font>
      <b/>
      <sz val="14"/>
      <color rgb="FF000000"/>
      <name val="Calibri"/>
    </font>
    <font>
      <b/>
      <sz val="14"/>
      <color rgb="FFFF0000"/>
      <name val="Calibri"/>
    </font>
    <font>
      <b/>
      <sz val="10"/>
      <color theme="1"/>
      <name val="Arial"/>
    </font>
    <font>
      <b/>
      <sz val="10"/>
      <color rgb="FFFF0000"/>
      <name val="Arial"/>
    </font>
    <font>
      <b/>
      <sz val="12"/>
      <color rgb="FF000000"/>
      <name val="Calibri"/>
    </font>
    <font>
      <b/>
      <sz val="11"/>
      <color rgb="FFFF0000"/>
      <name val="Calibri"/>
    </font>
    <font>
      <sz val="9"/>
      <color rgb="FF000000"/>
      <name val="Courier New"/>
    </font>
    <font>
      <b/>
      <sz val="12"/>
      <color rgb="FF262626"/>
      <name val="Verdana"/>
    </font>
    <font>
      <sz val="12"/>
      <color rgb="FF404040"/>
      <name val="Verdana"/>
    </font>
    <font>
      <sz val="12"/>
      <color rgb="FF5B9BD5"/>
      <name val="Arimo"/>
    </font>
    <font>
      <u/>
      <sz val="12"/>
      <color theme="10"/>
      <name val="Calibri"/>
    </font>
    <font>
      <sz val="10"/>
      <color theme="1"/>
      <name val="Arimo"/>
    </font>
    <font>
      <sz val="9"/>
      <color rgb="FFF2F2F2"/>
      <name val="Calibri"/>
    </font>
    <font>
      <sz val="9"/>
      <color rgb="FF404040"/>
      <name val="Calibri"/>
    </font>
    <font>
      <b/>
      <sz val="11"/>
      <color theme="8"/>
      <name val="Calibri"/>
    </font>
    <font>
      <b/>
      <sz val="16"/>
      <color rgb="FFFFFFFF"/>
      <name val="Calibri"/>
    </font>
    <font>
      <sz val="8"/>
      <color rgb="FF000000"/>
      <name val="Calibri"/>
    </font>
    <font>
      <sz val="7"/>
      <color rgb="FF000000"/>
      <name val="Calibri"/>
    </font>
    <font>
      <b/>
      <sz val="7"/>
      <color rgb="FF000000"/>
      <name val="Calibri"/>
    </font>
    <font>
      <b/>
      <u/>
      <sz val="10"/>
      <color rgb="FF808080"/>
      <name val="Calibri"/>
    </font>
    <font>
      <b/>
      <sz val="8"/>
      <color rgb="FF9DC3E6"/>
      <name val="Verdana"/>
    </font>
    <font>
      <b/>
      <sz val="16"/>
      <color rgb="FF262626"/>
      <name val="Arial"/>
    </font>
    <font>
      <sz val="12"/>
      <color rgb="FF0D0D0D"/>
      <name val="Calibri"/>
    </font>
    <font>
      <b/>
      <sz val="11"/>
      <color rgb="FF0C0C0C"/>
      <name val="Calibri"/>
    </font>
    <font>
      <sz val="9"/>
      <color rgb="FF0C0C0C"/>
      <name val="Calibri"/>
    </font>
    <font>
      <b/>
      <sz val="9"/>
      <color rgb="FF0C0C0C"/>
      <name val="Arial"/>
    </font>
    <font>
      <b/>
      <sz val="10"/>
      <color rgb="FF0C0C0C"/>
      <name val="Arial"/>
    </font>
    <font>
      <b/>
      <sz val="10"/>
      <color rgb="FF7B7B7B"/>
      <name val="Arial"/>
    </font>
    <font>
      <sz val="9"/>
      <color rgb="FF00B050"/>
      <name val="Arial"/>
    </font>
    <font>
      <b/>
      <sz val="11"/>
      <color rgb="FF3B3838"/>
      <name val="Calibri"/>
    </font>
    <font>
      <sz val="9"/>
      <color rgb="FF3B3838"/>
      <name val="Calibri"/>
    </font>
    <font>
      <b/>
      <sz val="9"/>
      <color rgb="FF3B3838"/>
      <name val="Arial"/>
    </font>
    <font>
      <b/>
      <sz val="10"/>
      <color rgb="FF3B3838"/>
      <name val="Arial"/>
    </font>
    <font>
      <sz val="10"/>
      <color theme="1"/>
      <name val="Verdana"/>
    </font>
    <font>
      <sz val="9"/>
      <color rgb="FF767171"/>
      <name val="Calibri"/>
    </font>
    <font>
      <sz val="11"/>
      <color rgb="FF1F4E79"/>
      <name val="Calibri"/>
    </font>
    <font>
      <sz val="9"/>
      <color rgb="FF1F4E79"/>
      <name val="Calibri"/>
    </font>
    <font>
      <sz val="8"/>
      <color rgb="FF1F4E79"/>
      <name val="Calibri"/>
    </font>
    <font>
      <b/>
      <sz val="9"/>
      <color rgb="FF1F4E79"/>
      <name val="Arial"/>
    </font>
    <font>
      <b/>
      <sz val="10"/>
      <color rgb="FF1F4E79"/>
      <name val="Arial"/>
    </font>
    <font>
      <sz val="10"/>
      <color rgb="FF7B7B7B"/>
      <name val="Arial"/>
    </font>
    <font>
      <sz val="11"/>
      <color rgb="FF843C0B"/>
      <name val="Calibri"/>
    </font>
    <font>
      <sz val="9"/>
      <color rgb="FF843C0B"/>
      <name val="Calibri"/>
    </font>
    <font>
      <sz val="8"/>
      <color rgb="FF843C0B"/>
      <name val="Calibri"/>
    </font>
    <font>
      <b/>
      <sz val="9"/>
      <color rgb="FF843C0B"/>
      <name val="Arial"/>
    </font>
    <font>
      <b/>
      <sz val="10"/>
      <color rgb="FF843C0B"/>
      <name val="Arial"/>
    </font>
    <font>
      <b/>
      <sz val="10"/>
      <color rgb="FF0C0C0C"/>
      <name val="Calibri"/>
    </font>
    <font>
      <b/>
      <sz val="10"/>
      <color rgb="FF3B3838"/>
      <name val="Calibri"/>
    </font>
    <font>
      <b/>
      <sz val="11"/>
      <color rgb="FF1F4E79"/>
      <name val="Calibri"/>
    </font>
    <font>
      <b/>
      <sz val="11"/>
      <color rgb="FF843C0B"/>
      <name val="Calibri"/>
    </font>
    <font>
      <sz val="8"/>
      <color rgb="FF3B3838"/>
      <name val="Calibri"/>
    </font>
    <font>
      <sz val="8"/>
      <color rgb="FF0C0C0C"/>
      <name val="Calibri"/>
    </font>
    <font>
      <sz val="9"/>
      <color theme="5"/>
      <name val="Arial"/>
    </font>
    <font>
      <b/>
      <sz val="10"/>
      <color rgb="FF843C0B"/>
      <name val="Calibri"/>
    </font>
    <font>
      <b/>
      <sz val="11"/>
      <color rgb="FF1C1C1C"/>
      <name val="Calibri"/>
    </font>
    <font>
      <sz val="9"/>
      <color rgb="FF1C1C1C"/>
      <name val="Calibri"/>
    </font>
    <font>
      <b/>
      <sz val="10"/>
      <color rgb="FF1C1C1C"/>
      <name val="Calibri"/>
    </font>
    <font>
      <b/>
      <sz val="9"/>
      <color rgb="FF1C1C1C"/>
      <name val="Arial"/>
    </font>
    <font>
      <b/>
      <sz val="10"/>
      <color rgb="FF262626"/>
      <name val="Arial"/>
    </font>
    <font>
      <sz val="11"/>
      <color rgb="FF0D0D0D"/>
      <name val="Calibri"/>
    </font>
    <font>
      <sz val="16"/>
      <color rgb="FF262626"/>
      <name val="Arial"/>
    </font>
    <font>
      <b/>
      <sz val="9"/>
      <color rgb="FF000000"/>
      <name val="Arial"/>
    </font>
    <font>
      <b/>
      <sz val="10"/>
      <color rgb="FF1E4E79"/>
      <name val="Calibri"/>
    </font>
    <font>
      <sz val="9"/>
      <color rgb="FF1E4E79"/>
      <name val="Calibri"/>
    </font>
    <font>
      <sz val="8"/>
      <color rgb="FF1E4E79"/>
      <name val="Calibri"/>
    </font>
    <font>
      <b/>
      <sz val="9"/>
      <color rgb="FF1E4E79"/>
      <name val="Arial"/>
    </font>
    <font>
      <b/>
      <sz val="10"/>
      <color rgb="FF1E4E79"/>
      <name val="Arial"/>
    </font>
    <font>
      <b/>
      <sz val="9"/>
      <color rgb="FF2F75DD"/>
      <name val="Arimo"/>
    </font>
    <font>
      <b/>
      <sz val="10"/>
      <color rgb="FF2E75B5"/>
      <name val="Calibri"/>
    </font>
    <font>
      <sz val="9"/>
      <color rgb="FF2E75B5"/>
      <name val="Calibri"/>
    </font>
    <font>
      <sz val="8"/>
      <color rgb="FF2E75B5"/>
      <name val="Calibri"/>
    </font>
    <font>
      <b/>
      <sz val="9"/>
      <color rgb="FF2E75B5"/>
      <name val="Arial"/>
    </font>
    <font>
      <b/>
      <sz val="10"/>
      <color rgb="FF2E75B5"/>
      <name val="Arial"/>
    </font>
    <font>
      <b/>
      <sz val="9"/>
      <color rgb="FF666666"/>
      <name val="Calibri"/>
    </font>
    <font>
      <b/>
      <i/>
      <sz val="12"/>
      <color rgb="FF000000"/>
      <name val="Calibri"/>
    </font>
    <font>
      <sz val="7"/>
      <color rgb="FFFF0000"/>
      <name val="Verdana"/>
    </font>
    <font>
      <sz val="8"/>
      <color rgb="FF1C1C1C"/>
      <name val="Calibri"/>
    </font>
    <font>
      <b/>
      <sz val="11"/>
      <color rgb="FF1F3864"/>
      <name val="Calibri"/>
    </font>
    <font>
      <sz val="9"/>
      <color rgb="FF1F3864"/>
      <name val="Calibri"/>
    </font>
    <font>
      <b/>
      <sz val="10"/>
      <color rgb="FF1F3864"/>
      <name val="Calibri"/>
    </font>
    <font>
      <b/>
      <sz val="9"/>
      <color rgb="FF1F3864"/>
      <name val="Arial"/>
    </font>
    <font>
      <b/>
      <sz val="10"/>
      <color rgb="FF1F3864"/>
      <name val="Arial"/>
    </font>
    <font>
      <sz val="8"/>
      <color rgb="FF1F3864"/>
      <name val="Calibri"/>
    </font>
    <font>
      <b/>
      <sz val="11"/>
      <color rgb="FF262626"/>
      <name val="Calibri"/>
    </font>
    <font>
      <sz val="9"/>
      <color rgb="FF262626"/>
      <name val="Calibri"/>
    </font>
    <font>
      <b/>
      <sz val="10"/>
      <color rgb="FF262626"/>
      <name val="Calibri"/>
    </font>
    <font>
      <b/>
      <sz val="9"/>
      <color rgb="FF262626"/>
      <name val="Arial"/>
    </font>
    <font>
      <b/>
      <sz val="11"/>
      <color rgb="FF0D0D0D"/>
      <name val="Calibri"/>
    </font>
    <font>
      <b/>
      <sz val="14"/>
      <color rgb="FF262626"/>
      <name val="Arial"/>
    </font>
    <font>
      <b/>
      <sz val="11"/>
      <color rgb="FF2E75B6"/>
      <name val="Calibri"/>
    </font>
    <font>
      <sz val="8"/>
      <color rgb="FFFF0000"/>
      <name val="Verdana"/>
    </font>
    <font>
      <b/>
      <sz val="8"/>
      <color rgb="FF000000"/>
      <name val="Calibri"/>
    </font>
    <font>
      <sz val="12"/>
      <color rgb="FF1C1C1C"/>
      <name val="Calibri"/>
    </font>
    <font>
      <sz val="9"/>
      <color rgb="FF666666"/>
      <name val="Calibri"/>
    </font>
    <font>
      <b/>
      <sz val="12"/>
      <color rgb="FF262626"/>
      <name val="Arial"/>
    </font>
    <font>
      <sz val="12"/>
      <color rgb="FF000000"/>
      <name val="Calibri"/>
    </font>
    <font>
      <sz val="9"/>
      <color rgb="FF0D0D0D"/>
      <name val="Calibri"/>
    </font>
    <font>
      <sz val="8"/>
      <color rgb="FF262626"/>
      <name val="Calibri"/>
    </font>
    <font>
      <sz val="9"/>
      <color rgb="FF808080"/>
      <name val="Calibri"/>
    </font>
    <font>
      <b/>
      <sz val="10"/>
      <color rgb="FF2F75DD"/>
      <name val="Arimo"/>
    </font>
    <font>
      <sz val="11"/>
      <color rgb="FF1C1C1C"/>
      <name val="Calibri"/>
    </font>
    <font>
      <sz val="8"/>
      <color rgb="FF666666"/>
      <name val="Calibri"/>
    </font>
    <font>
      <sz val="8"/>
      <color rgb="FFBF9000"/>
      <name val="Verdana"/>
    </font>
    <font>
      <b/>
      <sz val="11"/>
      <color rgb="FFC55A11"/>
      <name val="Calibri"/>
    </font>
    <font>
      <sz val="9"/>
      <color rgb="FFC55A11"/>
      <name val="Calibri"/>
    </font>
    <font>
      <sz val="8"/>
      <color rgb="FFC55A11"/>
      <name val="Calibri"/>
    </font>
    <font>
      <b/>
      <sz val="9"/>
      <color rgb="FFC55A11"/>
      <name val="Arial"/>
    </font>
    <font>
      <b/>
      <sz val="10"/>
      <color rgb="FFC55A11"/>
      <name val="Arial"/>
    </font>
    <font>
      <b/>
      <sz val="8"/>
      <color rgb="FF203864"/>
      <name val="Calibri"/>
    </font>
    <font>
      <b/>
      <sz val="11"/>
      <color rgb="FF7F6000"/>
      <name val="Calibri"/>
    </font>
    <font>
      <sz val="9"/>
      <color rgb="FF7F6000"/>
      <name val="Calibri"/>
    </font>
    <font>
      <sz val="8"/>
      <color rgb="FF7F6000"/>
      <name val="Calibri"/>
    </font>
    <font>
      <b/>
      <sz val="9"/>
      <color rgb="FF7F6000"/>
      <name val="Arial"/>
    </font>
    <font>
      <b/>
      <sz val="10"/>
      <color rgb="FF7F6000"/>
      <name val="Arial"/>
    </font>
    <font>
      <b/>
      <sz val="10"/>
      <color rgb="FF1C1C1C"/>
      <name val="Arial"/>
    </font>
    <font>
      <b/>
      <sz val="16"/>
      <color rgb="FFF2F2F2"/>
      <name val="Calibri"/>
    </font>
    <font>
      <sz val="10"/>
      <color rgb="FFC00000"/>
      <name val="Arimo"/>
    </font>
    <font>
      <b/>
      <sz val="11"/>
      <color rgb="FF333F50"/>
      <name val="Calibri"/>
    </font>
    <font>
      <sz val="10"/>
      <color rgb="FF0D0D0D"/>
      <name val="Calibri"/>
    </font>
    <font>
      <b/>
      <sz val="14"/>
      <color rgb="FF333F50"/>
      <name val="Calibri"/>
    </font>
    <font>
      <b/>
      <sz val="10"/>
      <color rgb="FF993300"/>
      <name val="Calibri"/>
    </font>
    <font>
      <sz val="10"/>
      <color rgb="FF993300"/>
      <name val="Calibri"/>
    </font>
    <font>
      <sz val="9"/>
      <color rgb="FF262626"/>
      <name val="Arial"/>
    </font>
    <font>
      <b/>
      <sz val="11"/>
      <color rgb="FF203864"/>
      <name val="Calibri"/>
    </font>
    <font>
      <sz val="9"/>
      <color rgb="FF203864"/>
      <name val="Calibri"/>
    </font>
    <font>
      <b/>
      <sz val="10"/>
      <color rgb="FF203864"/>
      <name val="Arial"/>
    </font>
    <font>
      <b/>
      <sz val="11"/>
      <color rgb="FF1E4E79"/>
      <name val="Calibri"/>
    </font>
    <font>
      <sz val="10"/>
      <color rgb="FF7F7F7F"/>
      <name val="Calibri"/>
    </font>
    <font>
      <b/>
      <sz val="13"/>
      <color rgb="FF262626"/>
      <name val="Arial"/>
    </font>
    <font>
      <b/>
      <sz val="16"/>
      <color rgb="FF333F50"/>
      <name val="Calibri"/>
    </font>
    <font>
      <sz val="9"/>
      <color rgb="FFFF0000"/>
      <name val="Verdana"/>
    </font>
    <font>
      <sz val="8"/>
      <color rgb="FF767171"/>
      <name val="Calibri"/>
    </font>
    <font>
      <b/>
      <sz val="12"/>
      <color rgb="FF333F50"/>
      <name val="Calibri"/>
    </font>
    <font>
      <sz val="8"/>
      <color rgb="FF808080"/>
      <name val="Calibri"/>
    </font>
    <font>
      <sz val="10"/>
      <color rgb="FF000000"/>
      <name val="Calibri"/>
    </font>
    <font>
      <sz val="8"/>
      <color rgb="FF1C1C1C"/>
      <name val="Arial"/>
    </font>
    <font>
      <b/>
      <sz val="12"/>
      <color rgb="FF0C0C0C"/>
      <name val="Calibri"/>
    </font>
    <font>
      <sz val="10"/>
      <color rgb="FF262626"/>
      <name val="Verdana"/>
    </font>
    <font>
      <b/>
      <sz val="12"/>
      <color rgb="FFD9D9D9"/>
      <name val="Calibri"/>
    </font>
    <font>
      <sz val="10"/>
      <color rgb="FF262626"/>
      <name val="Arial"/>
    </font>
    <font>
      <sz val="10"/>
      <color rgb="FF0C0C0C"/>
      <name val="Arial"/>
    </font>
    <font>
      <b/>
      <sz val="12"/>
      <color rgb="FF535353"/>
      <name val="Arial"/>
    </font>
    <font>
      <b/>
      <sz val="12"/>
      <color rgb="FF843C0B"/>
      <name val="Arial"/>
    </font>
    <font>
      <sz val="8"/>
      <color rgb="FF833C0B"/>
      <name val="Calibri"/>
    </font>
    <font>
      <b/>
      <sz val="13"/>
      <color rgb="FF535353"/>
      <name val="Arial"/>
    </font>
    <font>
      <b/>
      <sz val="12"/>
      <color rgb="FF203864"/>
      <name val="Arial"/>
    </font>
    <font>
      <sz val="8"/>
      <color rgb="FF203864"/>
      <name val="Calibri"/>
    </font>
    <font>
      <b/>
      <sz val="12"/>
      <color rgb="FFFFFFFF"/>
      <name val="Calibri"/>
    </font>
    <font>
      <sz val="10"/>
      <color rgb="FF203864"/>
      <name val="Verdana"/>
    </font>
    <font>
      <b/>
      <sz val="18"/>
      <color rgb="FFC55A11"/>
      <name val="Arial"/>
    </font>
    <font>
      <b/>
      <sz val="11"/>
      <color rgb="FF333333"/>
      <name val="Calibri"/>
    </font>
    <font>
      <i/>
      <sz val="9"/>
      <color rgb="FF767171"/>
      <name val="Calibri"/>
    </font>
    <font>
      <i/>
      <sz val="8"/>
      <color rgb="FF767171"/>
      <name val="Calibri"/>
    </font>
    <font>
      <b/>
      <u/>
      <sz val="16"/>
      <color rgb="FF016A7D"/>
      <name val="Calibri"/>
    </font>
    <font>
      <b/>
      <sz val="16"/>
      <color rgb="FF016A7D"/>
      <name val="Calibri"/>
    </font>
    <font>
      <b/>
      <sz val="16"/>
      <color rgb="FF3B3838"/>
      <name val="Calibri"/>
    </font>
    <font>
      <b/>
      <i/>
      <sz val="11"/>
      <color rgb="FF3B3838"/>
      <name val="Calibri"/>
    </font>
    <font>
      <i/>
      <sz val="10"/>
      <color rgb="FF3B3838"/>
      <name val="Calibri"/>
    </font>
    <font>
      <sz val="11"/>
      <color rgb="FF3B3838"/>
      <name val="Times New Roman"/>
    </font>
    <font>
      <sz val="11"/>
      <color rgb="FF3B3838"/>
      <name val="Arimo"/>
    </font>
    <font>
      <sz val="11"/>
      <color theme="1"/>
      <name val="Arimo"/>
    </font>
    <font>
      <b/>
      <i/>
      <sz val="10"/>
      <color rgb="FF3B3838"/>
      <name val="Calibri"/>
    </font>
    <font>
      <sz val="10"/>
      <color rgb="FF3B3838"/>
      <name val="Verdana"/>
    </font>
    <font>
      <sz val="10"/>
      <color rgb="FF3B3838"/>
      <name val="Arimo"/>
    </font>
    <font>
      <sz val="15"/>
      <color rgb="FF000000"/>
      <name val="Arial"/>
    </font>
    <font>
      <b/>
      <sz val="11"/>
      <color theme="1"/>
      <name val="Calibri"/>
    </font>
    <font>
      <b/>
      <sz val="10"/>
      <color rgb="FFFFFFFF"/>
      <name val="Arial"/>
    </font>
    <font>
      <b/>
      <sz val="10"/>
      <color rgb="FF0070C0"/>
      <name val="Arial"/>
    </font>
    <font>
      <b/>
      <sz val="10"/>
      <color rgb="FF00B050"/>
      <name val="Arial"/>
    </font>
    <font>
      <b/>
      <sz val="10"/>
      <color theme="5"/>
      <name val="Arial"/>
    </font>
    <font>
      <b/>
      <sz val="10"/>
      <color rgb="FF990099"/>
      <name val="Arial"/>
    </font>
    <font>
      <sz val="10"/>
      <color theme="1"/>
      <name val="Calibri"/>
    </font>
    <font>
      <b/>
      <sz val="11"/>
      <color rgb="FFFF0000"/>
      <name val="Arial"/>
    </font>
    <font>
      <b/>
      <sz val="12"/>
      <color theme="1"/>
      <name val="Calibri"/>
    </font>
    <font>
      <b/>
      <u/>
      <sz val="11"/>
      <color rgb="FF0563C1"/>
      <name val="Calibri"/>
    </font>
    <font>
      <b/>
      <sz val="14"/>
      <color theme="1"/>
      <name val="Calibri"/>
    </font>
    <font>
      <u/>
      <sz val="14"/>
      <color rgb="FF0000FF"/>
      <name val="Calibri"/>
    </font>
    <font>
      <u/>
      <sz val="14"/>
      <color rgb="FF0000FF"/>
      <name val="Calibri"/>
    </font>
    <font>
      <u/>
      <sz val="14"/>
      <color rgb="FF0000FF"/>
      <name val="Calibri"/>
    </font>
    <font>
      <u/>
      <sz val="10"/>
      <color rgb="FF041347"/>
      <name val="Helvetica Neue"/>
    </font>
    <font>
      <sz val="25"/>
      <color rgb="FF1F1F1F"/>
      <name val="Calibri"/>
      <scheme val="minor"/>
    </font>
    <font>
      <b/>
      <sz val="25"/>
      <color rgb="FF0000FF"/>
      <name val="Calibri"/>
      <scheme val="minor"/>
    </font>
    <font>
      <b/>
      <sz val="15"/>
      <color rgb="FF0000FF"/>
      <name val="Arial"/>
    </font>
    <font>
      <sz val="15"/>
      <color rgb="FFFF0000"/>
      <name val="Arial"/>
    </font>
    <font>
      <b/>
      <sz val="14"/>
      <color rgb="FF0000FF"/>
      <name val="Arial"/>
    </font>
    <font>
      <b/>
      <sz val="16"/>
      <color rgb="FF000000"/>
      <name val="Arial"/>
    </font>
    <font>
      <b/>
      <sz val="16"/>
      <color rgb="FFFF0000"/>
      <name val="Arial"/>
    </font>
    <font>
      <b/>
      <sz val="11"/>
      <color rgb="FF000000"/>
      <name val="Arial"/>
    </font>
    <font>
      <sz val="11"/>
      <color rgb="FFFF0000"/>
      <name val="Arial"/>
    </font>
    <font>
      <sz val="9"/>
      <color rgb="FFD8D8D8"/>
      <name val="Calibri"/>
    </font>
    <font>
      <b/>
      <sz val="9"/>
      <color rgb="FF44546A"/>
      <name val="Calibri"/>
    </font>
    <font>
      <sz val="9"/>
      <color theme="5"/>
      <name val="Calibri"/>
    </font>
    <font>
      <sz val="9"/>
      <color rgb="FF3F3F3F"/>
      <name val="Calibri"/>
    </font>
    <font>
      <b/>
      <sz val="9"/>
      <color rgb="FF1C1C1C"/>
      <name val="Calibri"/>
    </font>
    <font>
      <b/>
      <sz val="9"/>
      <color rgb="FF203864"/>
      <name val="Calibri"/>
    </font>
    <font>
      <b/>
      <sz val="9"/>
      <color rgb="FF993300"/>
      <name val="Calibri"/>
    </font>
    <font>
      <sz val="9"/>
      <color rgb="FF993300"/>
      <name val="Calibri"/>
    </font>
    <font>
      <b/>
      <sz val="9"/>
      <color rgb="FF1F4E79"/>
      <name val="Calibri"/>
    </font>
    <font>
      <b/>
      <sz val="9"/>
      <color rgb="FF2F5496"/>
      <name val="Calibri"/>
    </font>
    <font>
      <sz val="9"/>
      <color rgb="FF2F5496"/>
      <name val="Calibri"/>
    </font>
    <font>
      <b/>
      <sz val="9"/>
      <color rgb="FFBFBFBF"/>
      <name val="Calibri"/>
    </font>
    <font>
      <b/>
      <sz val="9"/>
      <color rgb="FF767171"/>
      <name val="Calibri"/>
    </font>
    <font>
      <sz val="9"/>
      <color rgb="FFBFBFBF"/>
      <name val="Calibri"/>
    </font>
    <font>
      <sz val="9"/>
      <color rgb="FF2F75DD"/>
      <name val="Calibri"/>
    </font>
    <font>
      <i/>
      <sz val="9"/>
      <color rgb="FF0D0D0D"/>
      <name val="Calibri"/>
    </font>
    <font>
      <b/>
      <sz val="10"/>
      <color rgb="FF333333"/>
      <name val="Calibri"/>
    </font>
    <font>
      <b/>
      <sz val="16"/>
      <color rgb="FFFFFFFF"/>
      <name val="Arial Cyr"/>
    </font>
    <font>
      <b/>
      <sz val="24"/>
      <color rgb="FFFFFFFF"/>
      <name val="Calibri"/>
    </font>
    <font>
      <b/>
      <sz val="17"/>
      <color rgb="FF0000FF"/>
      <name val="Arial"/>
    </font>
    <font>
      <sz val="14"/>
      <color rgb="FFFF0000"/>
      <name val="Arial"/>
    </font>
    <font>
      <b/>
      <sz val="12"/>
      <color theme="1"/>
      <name val="Calibri, sans-serif"/>
    </font>
    <font>
      <b/>
      <sz val="12"/>
      <color rgb="FFFF0000"/>
      <name val="Calibri, sans-serif"/>
    </font>
  </fonts>
  <fills count="3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  <fill>
      <patternFill patternType="solid">
        <fgColor rgb="FFD6DCE4"/>
        <bgColor rgb="FFD6DCE4"/>
      </patternFill>
    </fill>
    <fill>
      <patternFill patternType="solid">
        <fgColor rgb="FF016A7D"/>
        <bgColor rgb="FF016A7D"/>
      </patternFill>
    </fill>
    <fill>
      <patternFill patternType="solid">
        <fgColor rgb="FFE2EFD9"/>
        <bgColor rgb="FFE2EFD9"/>
      </patternFill>
    </fill>
    <fill>
      <patternFill patternType="solid">
        <fgColor rgb="FF028458"/>
        <bgColor rgb="FF028458"/>
      </patternFill>
    </fill>
    <fill>
      <patternFill patternType="solid">
        <fgColor rgb="FF404040"/>
        <bgColor rgb="FF404040"/>
      </patternFill>
    </fill>
    <fill>
      <patternFill patternType="solid">
        <fgColor rgb="FF806000"/>
        <bgColor rgb="FF806000"/>
      </patternFill>
    </fill>
    <fill>
      <patternFill patternType="solid">
        <fgColor rgb="FF333F50"/>
        <bgColor rgb="FF333F50"/>
      </patternFill>
    </fill>
    <fill>
      <patternFill patternType="solid">
        <fgColor rgb="FF3B3838"/>
        <bgColor rgb="FF3B3838"/>
      </patternFill>
    </fill>
    <fill>
      <patternFill patternType="solid">
        <fgColor rgb="FF00B050"/>
        <bgColor rgb="FF00B050"/>
      </patternFill>
    </fill>
    <fill>
      <patternFill patternType="solid">
        <fgColor rgb="FFED7D31"/>
        <bgColor rgb="FFED7D31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FDD7D3"/>
        <bgColor rgb="FFFDD7D3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FCFEE8"/>
        <bgColor rgb="FFFCFEE8"/>
      </patternFill>
    </fill>
    <fill>
      <patternFill patternType="solid">
        <fgColor rgb="FF990099"/>
        <bgColor rgb="FF990099"/>
      </patternFill>
    </fill>
    <fill>
      <patternFill patternType="solid">
        <fgColor rgb="FFF8E0F5"/>
        <bgColor rgb="FFF8E0F5"/>
      </patternFill>
    </fill>
    <fill>
      <patternFill patternType="solid">
        <fgColor rgb="FF666666"/>
        <bgColor rgb="FF666666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/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theme="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theme="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rgb="FF000000"/>
      </left>
      <right style="thin">
        <color theme="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9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 wrapText="1"/>
    </xf>
    <xf numFmtId="2" fontId="10" fillId="4" borderId="3" xfId="0" applyNumberFormat="1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2" fontId="4" fillId="3" borderId="7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9" fontId="18" fillId="3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center" wrapText="1"/>
    </xf>
    <xf numFmtId="2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2" fontId="19" fillId="0" borderId="0" xfId="0" applyNumberFormat="1" applyFont="1"/>
    <xf numFmtId="0" fontId="20" fillId="0" borderId="0" xfId="0" applyFont="1"/>
    <xf numFmtId="0" fontId="22" fillId="0" borderId="0" xfId="0" applyFont="1" applyAlignment="1">
      <alignment horizontal="left" readingOrder="1"/>
    </xf>
    <xf numFmtId="0" fontId="23" fillId="5" borderId="9" xfId="0" applyFont="1" applyFill="1" applyBorder="1" applyAlignment="1">
      <alignment horizontal="center" readingOrder="1"/>
    </xf>
    <xf numFmtId="0" fontId="20" fillId="5" borderId="9" xfId="0" applyFont="1" applyFill="1" applyBorder="1"/>
    <xf numFmtId="0" fontId="25" fillId="0" borderId="0" xfId="0" applyFont="1" applyAlignment="1">
      <alignment horizontal="left" readingOrder="1"/>
    </xf>
    <xf numFmtId="0" fontId="26" fillId="0" borderId="0" xfId="0" applyFont="1" applyAlignment="1">
      <alignment horizontal="center" readingOrder="1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2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49" fontId="20" fillId="0" borderId="3" xfId="0" applyNumberFormat="1" applyFont="1" applyBorder="1"/>
    <xf numFmtId="0" fontId="13" fillId="0" borderId="7" xfId="0" applyFont="1" applyBorder="1"/>
    <xf numFmtId="165" fontId="13" fillId="0" borderId="7" xfId="0" applyNumberFormat="1" applyFont="1" applyBorder="1"/>
    <xf numFmtId="2" fontId="13" fillId="0" borderId="7" xfId="0" applyNumberFormat="1" applyFont="1" applyBorder="1"/>
    <xf numFmtId="2" fontId="20" fillId="0" borderId="3" xfId="0" applyNumberFormat="1" applyFont="1" applyBorder="1"/>
    <xf numFmtId="0" fontId="20" fillId="0" borderId="3" xfId="0" applyFont="1" applyBorder="1" applyAlignment="1">
      <alignment wrapText="1"/>
    </xf>
    <xf numFmtId="0" fontId="31" fillId="0" borderId="20" xfId="0" applyFont="1" applyBorder="1" applyAlignment="1">
      <alignment horizontal="right"/>
    </xf>
    <xf numFmtId="166" fontId="24" fillId="0" borderId="0" xfId="0" applyNumberFormat="1" applyFont="1"/>
    <xf numFmtId="166" fontId="32" fillId="0" borderId="0" xfId="0" applyNumberFormat="1" applyFont="1"/>
    <xf numFmtId="2" fontId="20" fillId="0" borderId="0" xfId="0" applyNumberFormat="1" applyFont="1"/>
    <xf numFmtId="0" fontId="31" fillId="0" borderId="0" xfId="0" applyFont="1" applyAlignment="1">
      <alignment horizontal="right"/>
    </xf>
    <xf numFmtId="166" fontId="5" fillId="0" borderId="0" xfId="0" applyNumberFormat="1" applyFont="1"/>
    <xf numFmtId="166" fontId="30" fillId="0" borderId="0" xfId="0" applyNumberFormat="1" applyFont="1"/>
    <xf numFmtId="0" fontId="7" fillId="0" borderId="0" xfId="0" applyFont="1"/>
    <xf numFmtId="0" fontId="20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6" borderId="9" xfId="0" applyFont="1" applyFill="1" applyBorder="1" applyAlignment="1">
      <alignment horizontal="left" vertical="center" wrapText="1"/>
    </xf>
    <xf numFmtId="0" fontId="35" fillId="6" borderId="9" xfId="0" applyFont="1" applyFill="1" applyBorder="1" applyAlignment="1">
      <alignment horizontal="left" vertical="center" wrapText="1"/>
    </xf>
    <xf numFmtId="0" fontId="36" fillId="6" borderId="9" xfId="0" applyFont="1" applyFill="1" applyBorder="1" applyAlignment="1">
      <alignment horizontal="right" vertical="center"/>
    </xf>
    <xf numFmtId="0" fontId="37" fillId="6" borderId="9" xfId="0" applyFont="1" applyFill="1" applyBorder="1" applyAlignment="1">
      <alignment vertical="center"/>
    </xf>
    <xf numFmtId="0" fontId="38" fillId="6" borderId="21" xfId="0" applyFont="1" applyFill="1" applyBorder="1" applyAlignment="1">
      <alignment vertical="top"/>
    </xf>
    <xf numFmtId="0" fontId="38" fillId="6" borderId="22" xfId="0" applyFont="1" applyFill="1" applyBorder="1" applyAlignment="1">
      <alignment vertical="top"/>
    </xf>
    <xf numFmtId="2" fontId="34" fillId="6" borderId="9" xfId="0" applyNumberFormat="1" applyFont="1" applyFill="1" applyBorder="1" applyAlignment="1">
      <alignment horizontal="left" vertical="center" wrapText="1"/>
    </xf>
    <xf numFmtId="0" fontId="39" fillId="6" borderId="9" xfId="0" applyFont="1" applyFill="1" applyBorder="1" applyAlignment="1">
      <alignment horizontal="left" vertical="center" wrapText="1"/>
    </xf>
    <xf numFmtId="0" fontId="40" fillId="6" borderId="9" xfId="0" applyFont="1" applyFill="1" applyBorder="1" applyAlignment="1">
      <alignment horizontal="right" vertical="center" wrapText="1"/>
    </xf>
    <xf numFmtId="0" fontId="40" fillId="6" borderId="9" xfId="0" applyFont="1" applyFill="1" applyBorder="1" applyAlignment="1">
      <alignment horizontal="left" vertical="center" wrapText="1"/>
    </xf>
    <xf numFmtId="2" fontId="41" fillId="6" borderId="9" xfId="0" applyNumberFormat="1" applyFont="1" applyFill="1" applyBorder="1" applyAlignment="1">
      <alignment horizontal="center" vertical="center"/>
    </xf>
    <xf numFmtId="0" fontId="41" fillId="6" borderId="9" xfId="0" applyFont="1" applyFill="1" applyBorder="1" applyAlignment="1">
      <alignment horizontal="center" vertical="center"/>
    </xf>
    <xf numFmtId="0" fontId="40" fillId="6" borderId="9" xfId="0" applyFont="1" applyFill="1" applyBorder="1" applyAlignment="1">
      <alignment horizontal="center" vertical="center" wrapText="1"/>
    </xf>
    <xf numFmtId="9" fontId="42" fillId="7" borderId="9" xfId="0" applyNumberFormat="1" applyFont="1" applyFill="1" applyBorder="1" applyAlignment="1">
      <alignment horizontal="center" vertical="center"/>
    </xf>
    <xf numFmtId="0" fontId="39" fillId="6" borderId="23" xfId="0" applyFont="1" applyFill="1" applyBorder="1" applyAlignment="1">
      <alignment horizontal="left" vertical="center" wrapText="1"/>
    </xf>
    <xf numFmtId="0" fontId="40" fillId="6" borderId="23" xfId="0" applyFont="1" applyFill="1" applyBorder="1" applyAlignment="1">
      <alignment horizontal="center" vertical="center" wrapText="1"/>
    </xf>
    <xf numFmtId="9" fontId="42" fillId="7" borderId="23" xfId="0" applyNumberFormat="1" applyFont="1" applyFill="1" applyBorder="1" applyAlignment="1">
      <alignment horizontal="center" vertical="center"/>
    </xf>
    <xf numFmtId="0" fontId="43" fillId="8" borderId="23" xfId="0" applyFont="1" applyFill="1" applyBorder="1" applyAlignment="1">
      <alignment horizontal="center" vertical="center" wrapText="1"/>
    </xf>
    <xf numFmtId="0" fontId="44" fillId="8" borderId="23" xfId="0" applyFont="1" applyFill="1" applyBorder="1" applyAlignment="1">
      <alignment horizontal="center" vertical="center" wrapText="1"/>
    </xf>
    <xf numFmtId="2" fontId="45" fillId="8" borderId="23" xfId="0" applyNumberFormat="1" applyFont="1" applyFill="1" applyBorder="1" applyAlignment="1">
      <alignment horizontal="center" vertical="center" wrapText="1"/>
    </xf>
    <xf numFmtId="0" fontId="43" fillId="4" borderId="23" xfId="0" applyFont="1" applyFill="1" applyBorder="1" applyAlignment="1">
      <alignment horizontal="center" vertical="center" wrapText="1"/>
    </xf>
    <xf numFmtId="0" fontId="36" fillId="6" borderId="9" xfId="0" applyFont="1" applyFill="1" applyBorder="1" applyAlignment="1">
      <alignment horizontal="right" vertical="top"/>
    </xf>
    <xf numFmtId="0" fontId="46" fillId="6" borderId="9" xfId="0" applyFont="1" applyFill="1" applyBorder="1" applyAlignment="1">
      <alignment vertical="top"/>
    </xf>
    <xf numFmtId="0" fontId="38" fillId="6" borderId="9" xfId="0" applyFont="1" applyFill="1" applyBorder="1" applyAlignment="1">
      <alignment vertical="top"/>
    </xf>
    <xf numFmtId="0" fontId="47" fillId="6" borderId="26" xfId="0" applyFont="1" applyFill="1" applyBorder="1" applyAlignment="1">
      <alignment horizontal="left" vertical="top"/>
    </xf>
    <xf numFmtId="0" fontId="48" fillId="8" borderId="26" xfId="0" applyFont="1" applyFill="1" applyBorder="1" applyAlignment="1">
      <alignment horizontal="center" vertical="center"/>
    </xf>
    <xf numFmtId="0" fontId="49" fillId="6" borderId="26" xfId="0" applyFont="1" applyFill="1" applyBorder="1" applyAlignment="1">
      <alignment horizontal="center" vertical="center" wrapText="1"/>
    </xf>
    <xf numFmtId="0" fontId="50" fillId="6" borderId="26" xfId="0" applyFont="1" applyFill="1" applyBorder="1" applyAlignment="1">
      <alignment horizontal="center" vertical="center"/>
    </xf>
    <xf numFmtId="0" fontId="51" fillId="6" borderId="26" xfId="0" applyFont="1" applyFill="1" applyBorder="1" applyAlignment="1">
      <alignment horizontal="center" vertical="center"/>
    </xf>
    <xf numFmtId="0" fontId="52" fillId="6" borderId="26" xfId="0" applyFont="1" applyFill="1" applyBorder="1" applyAlignment="1">
      <alignment horizontal="center" vertical="center"/>
    </xf>
    <xf numFmtId="2" fontId="52" fillId="10" borderId="26" xfId="0" applyNumberFormat="1" applyFont="1" applyFill="1" applyBorder="1" applyAlignment="1">
      <alignment horizontal="center" vertical="center"/>
    </xf>
    <xf numFmtId="4" fontId="53" fillId="8" borderId="26" xfId="0" applyNumberFormat="1" applyFont="1" applyFill="1" applyBorder="1" applyAlignment="1">
      <alignment horizontal="right" vertical="center"/>
    </xf>
    <xf numFmtId="2" fontId="53" fillId="6" borderId="26" xfId="0" applyNumberFormat="1" applyFont="1" applyFill="1" applyBorder="1" applyAlignment="1">
      <alignment horizontal="right" vertical="center"/>
    </xf>
    <xf numFmtId="4" fontId="54" fillId="6" borderId="9" xfId="0" applyNumberFormat="1" applyFont="1" applyFill="1" applyBorder="1" applyAlignment="1">
      <alignment horizontal="center" vertical="center"/>
    </xf>
    <xf numFmtId="0" fontId="55" fillId="6" borderId="9" xfId="0" applyFont="1" applyFill="1" applyBorder="1" applyAlignment="1">
      <alignment vertical="center"/>
    </xf>
    <xf numFmtId="0" fontId="47" fillId="6" borderId="9" xfId="0" applyFont="1" applyFill="1" applyBorder="1" applyAlignment="1">
      <alignment horizontal="left" vertical="top"/>
    </xf>
    <xf numFmtId="0" fontId="48" fillId="8" borderId="9" xfId="0" applyFont="1" applyFill="1" applyBorder="1" applyAlignment="1">
      <alignment horizontal="center" vertical="center"/>
    </xf>
    <xf numFmtId="0" fontId="49" fillId="6" borderId="9" xfId="0" applyFont="1" applyFill="1" applyBorder="1" applyAlignment="1">
      <alignment horizontal="center" vertical="center" wrapText="1"/>
    </xf>
    <xf numFmtId="0" fontId="56" fillId="6" borderId="9" xfId="0" applyFont="1" applyFill="1" applyBorder="1" applyAlignment="1">
      <alignment horizontal="center" vertical="center"/>
    </xf>
    <xf numFmtId="0" fontId="57" fillId="6" borderId="9" xfId="0" applyFont="1" applyFill="1" applyBorder="1" applyAlignment="1">
      <alignment horizontal="center" vertical="center"/>
    </xf>
    <xf numFmtId="0" fontId="58" fillId="6" borderId="9" xfId="0" applyFont="1" applyFill="1" applyBorder="1" applyAlignment="1">
      <alignment horizontal="center" vertical="center"/>
    </xf>
    <xf numFmtId="2" fontId="58" fillId="10" borderId="9" xfId="0" applyNumberFormat="1" applyFont="1" applyFill="1" applyBorder="1" applyAlignment="1">
      <alignment horizontal="center" vertical="center"/>
    </xf>
    <xf numFmtId="4" fontId="59" fillId="8" borderId="9" xfId="0" applyNumberFormat="1" applyFont="1" applyFill="1" applyBorder="1" applyAlignment="1">
      <alignment horizontal="right" vertical="center"/>
    </xf>
    <xf numFmtId="2" fontId="59" fillId="6" borderId="9" xfId="0" applyNumberFormat="1" applyFont="1" applyFill="1" applyBorder="1" applyAlignment="1">
      <alignment horizontal="right" vertical="center"/>
    </xf>
    <xf numFmtId="0" fontId="60" fillId="6" borderId="9" xfId="0" applyFont="1" applyFill="1" applyBorder="1" applyAlignment="1">
      <alignment vertical="top"/>
    </xf>
    <xf numFmtId="0" fontId="61" fillId="6" borderId="9" xfId="0" applyFont="1" applyFill="1" applyBorder="1" applyAlignment="1">
      <alignment horizontal="center" vertical="center" wrapText="1"/>
    </xf>
    <xf numFmtId="0" fontId="62" fillId="6" borderId="9" xfId="0" applyFont="1" applyFill="1" applyBorder="1" applyAlignment="1">
      <alignment horizontal="center" vertical="center"/>
    </xf>
    <xf numFmtId="0" fontId="63" fillId="6" borderId="9" xfId="0" applyFont="1" applyFill="1" applyBorder="1" applyAlignment="1">
      <alignment horizontal="center" vertical="center"/>
    </xf>
    <xf numFmtId="0" fontId="64" fillId="6" borderId="9" xfId="0" applyFont="1" applyFill="1" applyBorder="1" applyAlignment="1">
      <alignment horizontal="center" vertical="center"/>
    </xf>
    <xf numFmtId="2" fontId="65" fillId="10" borderId="9" xfId="0" applyNumberFormat="1" applyFont="1" applyFill="1" applyBorder="1" applyAlignment="1">
      <alignment horizontal="center" vertical="center"/>
    </xf>
    <xf numFmtId="4" fontId="66" fillId="8" borderId="9" xfId="0" applyNumberFormat="1" applyFont="1" applyFill="1" applyBorder="1" applyAlignment="1">
      <alignment horizontal="right" vertical="center"/>
    </xf>
    <xf numFmtId="2" fontId="66" fillId="6" borderId="9" xfId="0" applyNumberFormat="1" applyFont="1" applyFill="1" applyBorder="1" applyAlignment="1">
      <alignment horizontal="right" vertical="center"/>
    </xf>
    <xf numFmtId="4" fontId="67" fillId="6" borderId="9" xfId="0" applyNumberFormat="1" applyFont="1" applyFill="1" applyBorder="1" applyAlignment="1">
      <alignment horizontal="center" vertical="center"/>
    </xf>
    <xf numFmtId="0" fontId="60" fillId="6" borderId="23" xfId="0" applyFont="1" applyFill="1" applyBorder="1" applyAlignment="1">
      <alignment vertical="top"/>
    </xf>
    <xf numFmtId="0" fontId="48" fillId="8" borderId="23" xfId="0" applyFont="1" applyFill="1" applyBorder="1" applyAlignment="1">
      <alignment horizontal="center" vertical="center"/>
    </xf>
    <xf numFmtId="0" fontId="61" fillId="6" borderId="23" xfId="0" applyFont="1" applyFill="1" applyBorder="1" applyAlignment="1">
      <alignment horizontal="center" vertical="center" wrapText="1"/>
    </xf>
    <xf numFmtId="0" fontId="68" fillId="6" borderId="23" xfId="0" applyFont="1" applyFill="1" applyBorder="1" applyAlignment="1">
      <alignment horizontal="center" vertical="center"/>
    </xf>
    <xf numFmtId="0" fontId="69" fillId="6" borderId="23" xfId="0" applyFont="1" applyFill="1" applyBorder="1" applyAlignment="1">
      <alignment horizontal="center" vertical="center"/>
    </xf>
    <xf numFmtId="0" fontId="70" fillId="6" borderId="23" xfId="0" applyFont="1" applyFill="1" applyBorder="1" applyAlignment="1">
      <alignment horizontal="center" vertical="center"/>
    </xf>
    <xf numFmtId="2" fontId="71" fillId="10" borderId="23" xfId="0" applyNumberFormat="1" applyFont="1" applyFill="1" applyBorder="1" applyAlignment="1">
      <alignment horizontal="center" vertical="center"/>
    </xf>
    <xf numFmtId="2" fontId="72" fillId="8" borderId="23" xfId="0" applyNumberFormat="1" applyFont="1" applyFill="1" applyBorder="1" applyAlignment="1">
      <alignment horizontal="right" vertical="center"/>
    </xf>
    <xf numFmtId="2" fontId="72" fillId="6" borderId="23" xfId="0" applyNumberFormat="1" applyFont="1" applyFill="1" applyBorder="1" applyAlignment="1">
      <alignment horizontal="right" vertical="center"/>
    </xf>
    <xf numFmtId="0" fontId="73" fillId="6" borderId="26" xfId="0" applyFont="1" applyFill="1" applyBorder="1" applyAlignment="1">
      <alignment horizontal="center" vertical="center"/>
    </xf>
    <xf numFmtId="0" fontId="74" fillId="6" borderId="9" xfId="0" applyFont="1" applyFill="1" applyBorder="1" applyAlignment="1">
      <alignment horizontal="center" vertical="center"/>
    </xf>
    <xf numFmtId="0" fontId="75" fillId="6" borderId="9" xfId="0" applyFont="1" applyFill="1" applyBorder="1" applyAlignment="1">
      <alignment horizontal="center" vertical="center"/>
    </xf>
    <xf numFmtId="0" fontId="76" fillId="6" borderId="23" xfId="0" applyFont="1" applyFill="1" applyBorder="1" applyAlignment="1">
      <alignment horizontal="center" vertical="center"/>
    </xf>
    <xf numFmtId="0" fontId="60" fillId="6" borderId="26" xfId="0" applyFont="1" applyFill="1" applyBorder="1" applyAlignment="1">
      <alignment vertical="top"/>
    </xf>
    <xf numFmtId="0" fontId="56" fillId="6" borderId="23" xfId="0" applyFont="1" applyFill="1" applyBorder="1" applyAlignment="1">
      <alignment horizontal="center" vertical="center"/>
    </xf>
    <xf numFmtId="0" fontId="57" fillId="6" borderId="23" xfId="0" applyFont="1" applyFill="1" applyBorder="1" applyAlignment="1">
      <alignment horizontal="center" vertical="center"/>
    </xf>
    <xf numFmtId="0" fontId="74" fillId="6" borderId="23" xfId="0" applyFont="1" applyFill="1" applyBorder="1" applyAlignment="1">
      <alignment horizontal="center" vertical="center"/>
    </xf>
    <xf numFmtId="2" fontId="58" fillId="10" borderId="23" xfId="0" applyNumberFormat="1" applyFont="1" applyFill="1" applyBorder="1" applyAlignment="1">
      <alignment horizontal="center" vertical="center"/>
    </xf>
    <xf numFmtId="4" fontId="59" fillId="8" borderId="23" xfId="0" applyNumberFormat="1" applyFont="1" applyFill="1" applyBorder="1" applyAlignment="1">
      <alignment horizontal="right" vertical="center"/>
    </xf>
    <xf numFmtId="2" fontId="59" fillId="6" borderId="23" xfId="0" applyNumberFormat="1" applyFont="1" applyFill="1" applyBorder="1" applyAlignment="1">
      <alignment horizontal="right" vertical="center"/>
    </xf>
    <xf numFmtId="0" fontId="56" fillId="6" borderId="26" xfId="0" applyFont="1" applyFill="1" applyBorder="1" applyAlignment="1">
      <alignment horizontal="center" vertical="center"/>
    </xf>
    <xf numFmtId="0" fontId="57" fillId="6" borderId="26" xfId="0" applyFont="1" applyFill="1" applyBorder="1" applyAlignment="1">
      <alignment horizontal="center" vertical="center"/>
    </xf>
    <xf numFmtId="0" fontId="74" fillId="6" borderId="26" xfId="0" applyFont="1" applyFill="1" applyBorder="1" applyAlignment="1">
      <alignment horizontal="center" vertical="center"/>
    </xf>
    <xf numFmtId="2" fontId="58" fillId="10" borderId="26" xfId="0" applyNumberFormat="1" applyFont="1" applyFill="1" applyBorder="1" applyAlignment="1">
      <alignment horizontal="center" vertical="center"/>
    </xf>
    <xf numFmtId="4" fontId="59" fillId="8" borderId="26" xfId="0" applyNumberFormat="1" applyFont="1" applyFill="1" applyBorder="1" applyAlignment="1">
      <alignment horizontal="right" vertical="center"/>
    </xf>
    <xf numFmtId="2" fontId="59" fillId="6" borderId="26" xfId="0" applyNumberFormat="1" applyFont="1" applyFill="1" applyBorder="1" applyAlignment="1">
      <alignment horizontal="right" vertical="center"/>
    </xf>
    <xf numFmtId="0" fontId="49" fillId="6" borderId="26" xfId="0" applyFont="1" applyFill="1" applyBorder="1" applyAlignment="1">
      <alignment horizontal="center" wrapText="1"/>
    </xf>
    <xf numFmtId="0" fontId="77" fillId="6" borderId="9" xfId="0" applyFont="1" applyFill="1" applyBorder="1" applyAlignment="1">
      <alignment horizontal="center" vertical="center"/>
    </xf>
    <xf numFmtId="0" fontId="38" fillId="6" borderId="27" xfId="0" applyFont="1" applyFill="1" applyBorder="1" applyAlignment="1">
      <alignment vertical="top"/>
    </xf>
    <xf numFmtId="0" fontId="61" fillId="6" borderId="23" xfId="0" applyFont="1" applyFill="1" applyBorder="1" applyAlignment="1">
      <alignment horizontal="center" vertical="top" wrapText="1"/>
    </xf>
    <xf numFmtId="0" fontId="78" fillId="6" borderId="26" xfId="0" applyFont="1" applyFill="1" applyBorder="1" applyAlignment="1">
      <alignment horizontal="center" vertical="center"/>
    </xf>
    <xf numFmtId="0" fontId="77" fillId="6" borderId="23" xfId="0" applyFont="1" applyFill="1" applyBorder="1" applyAlignment="1">
      <alignment horizontal="center" vertical="center"/>
    </xf>
    <xf numFmtId="0" fontId="79" fillId="6" borderId="9" xfId="0" applyFont="1" applyFill="1" applyBorder="1" applyAlignment="1">
      <alignment vertical="center"/>
    </xf>
    <xf numFmtId="0" fontId="75" fillId="6" borderId="23" xfId="0" applyFont="1" applyFill="1" applyBorder="1" applyAlignment="1">
      <alignment horizontal="center" vertical="center"/>
    </xf>
    <xf numFmtId="0" fontId="63" fillId="6" borderId="23" xfId="0" applyFont="1" applyFill="1" applyBorder="1" applyAlignment="1">
      <alignment horizontal="center" vertical="center"/>
    </xf>
    <xf numFmtId="0" fontId="64" fillId="6" borderId="23" xfId="0" applyFont="1" applyFill="1" applyBorder="1" applyAlignment="1">
      <alignment horizontal="center" vertical="center"/>
    </xf>
    <xf numFmtId="2" fontId="65" fillId="10" borderId="23" xfId="0" applyNumberFormat="1" applyFont="1" applyFill="1" applyBorder="1" applyAlignment="1">
      <alignment horizontal="center" vertical="center"/>
    </xf>
    <xf numFmtId="4" fontId="66" fillId="8" borderId="23" xfId="0" applyNumberFormat="1" applyFont="1" applyFill="1" applyBorder="1" applyAlignment="1">
      <alignment horizontal="right" vertical="center"/>
    </xf>
    <xf numFmtId="2" fontId="66" fillId="6" borderId="23" xfId="0" applyNumberFormat="1" applyFont="1" applyFill="1" applyBorder="1" applyAlignment="1">
      <alignment horizontal="right" vertical="center"/>
    </xf>
    <xf numFmtId="0" fontId="61" fillId="6" borderId="9" xfId="0" applyFont="1" applyFill="1" applyBorder="1" applyAlignment="1">
      <alignment horizontal="center" vertical="top" wrapText="1"/>
    </xf>
    <xf numFmtId="0" fontId="80" fillId="6" borderId="23" xfId="0" applyFont="1" applyFill="1" applyBorder="1" applyAlignment="1">
      <alignment horizontal="center" vertical="center"/>
    </xf>
    <xf numFmtId="0" fontId="81" fillId="6" borderId="26" xfId="0" applyFont="1" applyFill="1" applyBorder="1" applyAlignment="1">
      <alignment horizontal="center" vertical="center"/>
    </xf>
    <xf numFmtId="0" fontId="82" fillId="6" borderId="26" xfId="0" applyFont="1" applyFill="1" applyBorder="1" applyAlignment="1">
      <alignment horizontal="center" vertical="center"/>
    </xf>
    <xf numFmtId="0" fontId="83" fillId="6" borderId="26" xfId="0" applyFont="1" applyFill="1" applyBorder="1" applyAlignment="1">
      <alignment horizontal="center" vertical="center"/>
    </xf>
    <xf numFmtId="2" fontId="84" fillId="10" borderId="26" xfId="0" applyNumberFormat="1" applyFont="1" applyFill="1" applyBorder="1" applyAlignment="1">
      <alignment horizontal="center" vertical="center"/>
    </xf>
    <xf numFmtId="4" fontId="85" fillId="8" borderId="26" xfId="0" applyNumberFormat="1" applyFont="1" applyFill="1" applyBorder="1" applyAlignment="1">
      <alignment horizontal="right" vertical="center"/>
    </xf>
    <xf numFmtId="2" fontId="85" fillId="6" borderId="26" xfId="0" applyNumberFormat="1" applyFont="1" applyFill="1" applyBorder="1" applyAlignment="1">
      <alignment horizontal="right" vertical="center"/>
    </xf>
    <xf numFmtId="0" fontId="81" fillId="6" borderId="23" xfId="0" applyFont="1" applyFill="1" applyBorder="1" applyAlignment="1">
      <alignment horizontal="center" vertical="center"/>
    </xf>
    <xf numFmtId="0" fontId="82" fillId="6" borderId="23" xfId="0" applyFont="1" applyFill="1" applyBorder="1" applyAlignment="1">
      <alignment horizontal="center" vertical="center"/>
    </xf>
    <xf numFmtId="0" fontId="83" fillId="6" borderId="23" xfId="0" applyFont="1" applyFill="1" applyBorder="1" applyAlignment="1">
      <alignment horizontal="center" vertical="center"/>
    </xf>
    <xf numFmtId="2" fontId="84" fillId="10" borderId="23" xfId="0" applyNumberFormat="1" applyFont="1" applyFill="1" applyBorder="1" applyAlignment="1">
      <alignment horizontal="center" vertical="center"/>
    </xf>
    <xf numFmtId="4" fontId="85" fillId="8" borderId="23" xfId="0" applyNumberFormat="1" applyFont="1" applyFill="1" applyBorder="1" applyAlignment="1">
      <alignment horizontal="right" vertical="center"/>
    </xf>
    <xf numFmtId="2" fontId="85" fillId="6" borderId="23" xfId="0" applyNumberFormat="1" applyFont="1" applyFill="1" applyBorder="1" applyAlignment="1">
      <alignment horizontal="right" vertical="center"/>
    </xf>
    <xf numFmtId="0" fontId="86" fillId="6" borderId="26" xfId="0" applyFont="1" applyFill="1" applyBorder="1" applyAlignment="1">
      <alignment horizontal="center" vertical="center" wrapText="1"/>
    </xf>
    <xf numFmtId="0" fontId="43" fillId="6" borderId="9" xfId="0" applyFont="1" applyFill="1" applyBorder="1" applyAlignment="1">
      <alignment horizontal="center" vertical="center" wrapText="1"/>
    </xf>
    <xf numFmtId="0" fontId="87" fillId="8" borderId="9" xfId="0" applyFont="1" applyFill="1" applyBorder="1" applyAlignment="1">
      <alignment horizontal="center" vertical="center" wrapText="1"/>
    </xf>
    <xf numFmtId="0" fontId="44" fillId="6" borderId="9" xfId="0" applyFont="1" applyFill="1" applyBorder="1" applyAlignment="1">
      <alignment horizontal="center" vertical="center" wrapText="1"/>
    </xf>
    <xf numFmtId="2" fontId="88" fillId="10" borderId="9" xfId="0" applyNumberFormat="1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2" fontId="5" fillId="6" borderId="9" xfId="0" applyNumberFormat="1" applyFont="1" applyFill="1" applyBorder="1" applyAlignment="1">
      <alignment horizontal="center" vertical="center" wrapText="1"/>
    </xf>
    <xf numFmtId="0" fontId="54" fillId="6" borderId="9" xfId="0" applyFont="1" applyFill="1" applyBorder="1" applyAlignment="1">
      <alignment horizontal="center" vertical="center" wrapText="1"/>
    </xf>
    <xf numFmtId="0" fontId="49" fillId="6" borderId="9" xfId="0" applyFont="1" applyFill="1" applyBorder="1" applyAlignment="1">
      <alignment horizontal="center" wrapText="1"/>
    </xf>
    <xf numFmtId="0" fontId="50" fillId="6" borderId="9" xfId="0" applyFont="1" applyFill="1" applyBorder="1" applyAlignment="1">
      <alignment horizontal="center" vertical="center"/>
    </xf>
    <xf numFmtId="0" fontId="51" fillId="6" borderId="9" xfId="0" applyFont="1" applyFill="1" applyBorder="1" applyAlignment="1">
      <alignment horizontal="center" vertical="center"/>
    </xf>
    <xf numFmtId="0" fontId="73" fillId="6" borderId="9" xfId="0" applyFont="1" applyFill="1" applyBorder="1" applyAlignment="1">
      <alignment horizontal="center" vertical="center"/>
    </xf>
    <xf numFmtId="2" fontId="52" fillId="10" borderId="9" xfId="0" applyNumberFormat="1" applyFont="1" applyFill="1" applyBorder="1" applyAlignment="1">
      <alignment horizontal="center" vertical="center"/>
    </xf>
    <xf numFmtId="4" fontId="53" fillId="8" borderId="9" xfId="0" applyNumberFormat="1" applyFont="1" applyFill="1" applyBorder="1" applyAlignment="1">
      <alignment horizontal="right" vertical="center"/>
    </xf>
    <xf numFmtId="2" fontId="53" fillId="6" borderId="9" xfId="0" applyNumberFormat="1" applyFont="1" applyFill="1" applyBorder="1" applyAlignment="1">
      <alignment horizontal="right" vertical="center"/>
    </xf>
    <xf numFmtId="0" fontId="89" fillId="6" borderId="9" xfId="0" applyFont="1" applyFill="1" applyBorder="1" applyAlignment="1">
      <alignment horizontal="center" vertical="center"/>
    </xf>
    <xf numFmtId="0" fontId="90" fillId="6" borderId="9" xfId="0" applyFont="1" applyFill="1" applyBorder="1" applyAlignment="1">
      <alignment horizontal="center" vertical="center"/>
    </xf>
    <xf numFmtId="0" fontId="91" fillId="6" borderId="9" xfId="0" applyFont="1" applyFill="1" applyBorder="1" applyAlignment="1">
      <alignment horizontal="center" vertical="center"/>
    </xf>
    <xf numFmtId="2" fontId="92" fillId="10" borderId="9" xfId="0" applyNumberFormat="1" applyFont="1" applyFill="1" applyBorder="1" applyAlignment="1">
      <alignment horizontal="center" vertical="center"/>
    </xf>
    <xf numFmtId="4" fontId="93" fillId="8" borderId="9" xfId="0" applyNumberFormat="1" applyFont="1" applyFill="1" applyBorder="1" applyAlignment="1">
      <alignment horizontal="right" vertical="center"/>
    </xf>
    <xf numFmtId="2" fontId="93" fillId="6" borderId="9" xfId="0" applyNumberFormat="1" applyFont="1" applyFill="1" applyBorder="1" applyAlignment="1">
      <alignment horizontal="right" vertical="center"/>
    </xf>
    <xf numFmtId="0" fontId="50" fillId="6" borderId="23" xfId="0" applyFont="1" applyFill="1" applyBorder="1" applyAlignment="1">
      <alignment horizontal="center" vertical="center"/>
    </xf>
    <xf numFmtId="0" fontId="51" fillId="6" borderId="23" xfId="0" applyFont="1" applyFill="1" applyBorder="1" applyAlignment="1">
      <alignment horizontal="center" vertical="center"/>
    </xf>
    <xf numFmtId="0" fontId="73" fillId="6" borderId="23" xfId="0" applyFont="1" applyFill="1" applyBorder="1" applyAlignment="1">
      <alignment horizontal="center" vertical="center"/>
    </xf>
    <xf numFmtId="2" fontId="52" fillId="10" borderId="23" xfId="0" applyNumberFormat="1" applyFont="1" applyFill="1" applyBorder="1" applyAlignment="1">
      <alignment horizontal="center" vertical="center"/>
    </xf>
    <xf numFmtId="4" fontId="53" fillId="8" borderId="23" xfId="0" applyNumberFormat="1" applyFont="1" applyFill="1" applyBorder="1" applyAlignment="1">
      <alignment horizontal="right" vertical="center"/>
    </xf>
    <xf numFmtId="2" fontId="53" fillId="6" borderId="23" xfId="0" applyNumberFormat="1" applyFont="1" applyFill="1" applyBorder="1" applyAlignment="1">
      <alignment horizontal="right" vertical="center"/>
    </xf>
    <xf numFmtId="0" fontId="79" fillId="6" borderId="9" xfId="0" applyFont="1" applyFill="1" applyBorder="1" applyAlignment="1">
      <alignment horizontal="center" vertical="center"/>
    </xf>
    <xf numFmtId="0" fontId="78" fillId="6" borderId="23" xfId="0" applyFont="1" applyFill="1" applyBorder="1" applyAlignment="1">
      <alignment horizontal="center" vertical="center"/>
    </xf>
    <xf numFmtId="0" fontId="94" fillId="6" borderId="9" xfId="0" applyFont="1" applyFill="1" applyBorder="1" applyAlignment="1">
      <alignment horizontal="center" vertical="center"/>
    </xf>
    <xf numFmtId="0" fontId="95" fillId="6" borderId="23" xfId="0" applyFont="1" applyFill="1" applyBorder="1" applyAlignment="1">
      <alignment horizontal="center" vertical="center"/>
    </xf>
    <xf numFmtId="0" fontId="96" fillId="6" borderId="23" xfId="0" applyFont="1" applyFill="1" applyBorder="1" applyAlignment="1">
      <alignment horizontal="center" vertical="center"/>
    </xf>
    <xf numFmtId="0" fontId="97" fillId="6" borderId="23" xfId="0" applyFont="1" applyFill="1" applyBorder="1" applyAlignment="1">
      <alignment horizontal="center" vertical="center"/>
    </xf>
    <xf numFmtId="2" fontId="98" fillId="10" borderId="23" xfId="0" applyNumberFormat="1" applyFont="1" applyFill="1" applyBorder="1" applyAlignment="1">
      <alignment horizontal="center" vertical="center"/>
    </xf>
    <xf numFmtId="2" fontId="99" fillId="8" borderId="23" xfId="0" applyNumberFormat="1" applyFont="1" applyFill="1" applyBorder="1" applyAlignment="1">
      <alignment horizontal="right" vertical="center"/>
    </xf>
    <xf numFmtId="2" fontId="99" fillId="6" borderId="23" xfId="0" applyNumberFormat="1" applyFont="1" applyFill="1" applyBorder="1" applyAlignment="1">
      <alignment horizontal="right" vertical="center"/>
    </xf>
    <xf numFmtId="4" fontId="85" fillId="6" borderId="9" xfId="0" applyNumberFormat="1" applyFont="1" applyFill="1" applyBorder="1" applyAlignment="1">
      <alignment horizontal="right" vertical="center"/>
    </xf>
    <xf numFmtId="0" fontId="101" fillId="6" borderId="9" xfId="0" applyFont="1" applyFill="1" applyBorder="1" applyAlignment="1">
      <alignment horizontal="center" vertical="center"/>
    </xf>
    <xf numFmtId="0" fontId="81" fillId="6" borderId="9" xfId="0" applyFont="1" applyFill="1" applyBorder="1" applyAlignment="1">
      <alignment horizontal="center" vertical="center"/>
    </xf>
    <xf numFmtId="0" fontId="82" fillId="6" borderId="9" xfId="0" applyFont="1" applyFill="1" applyBorder="1" applyAlignment="1">
      <alignment horizontal="center" vertical="center"/>
    </xf>
    <xf numFmtId="0" fontId="83" fillId="6" borderId="9" xfId="0" applyFont="1" applyFill="1" applyBorder="1" applyAlignment="1">
      <alignment horizontal="center" vertical="center"/>
    </xf>
    <xf numFmtId="4" fontId="85" fillId="8" borderId="9" xfId="0" applyNumberFormat="1" applyFont="1" applyFill="1" applyBorder="1" applyAlignment="1">
      <alignment horizontal="right" vertical="center"/>
    </xf>
    <xf numFmtId="2" fontId="85" fillId="6" borderId="9" xfId="0" applyNumberFormat="1" applyFont="1" applyFill="1" applyBorder="1" applyAlignment="1">
      <alignment horizontal="right" vertical="center"/>
    </xf>
    <xf numFmtId="0" fontId="101" fillId="6" borderId="23" xfId="0" applyFont="1" applyFill="1" applyBorder="1" applyAlignment="1">
      <alignment horizontal="center" vertical="center"/>
    </xf>
    <xf numFmtId="49" fontId="86" fillId="6" borderId="26" xfId="0" applyNumberFormat="1" applyFont="1" applyFill="1" applyBorder="1" applyAlignment="1">
      <alignment horizontal="center" vertical="center" wrapText="1"/>
    </xf>
    <xf numFmtId="49" fontId="49" fillId="6" borderId="26" xfId="0" applyNumberFormat="1" applyFont="1" applyFill="1" applyBorder="1" applyAlignment="1">
      <alignment horizontal="center" vertical="center" wrapText="1"/>
    </xf>
    <xf numFmtId="49" fontId="49" fillId="6" borderId="9" xfId="0" applyNumberFormat="1" applyFont="1" applyFill="1" applyBorder="1" applyAlignment="1">
      <alignment horizontal="center" vertical="center" wrapText="1"/>
    </xf>
    <xf numFmtId="0" fontId="102" fillId="6" borderId="26" xfId="0" applyFont="1" applyFill="1" applyBorder="1" applyAlignment="1">
      <alignment horizontal="left" vertical="top"/>
    </xf>
    <xf numFmtId="0" fontId="103" fillId="6" borderId="9" xfId="0" applyFont="1" applyFill="1" applyBorder="1" applyAlignment="1">
      <alignment horizontal="center" vertical="center"/>
    </xf>
    <xf numFmtId="0" fontId="103" fillId="6" borderId="23" xfId="0" applyFont="1" applyFill="1" applyBorder="1" applyAlignment="1">
      <alignment horizontal="center" vertical="center"/>
    </xf>
    <xf numFmtId="0" fontId="104" fillId="6" borderId="26" xfId="0" applyFont="1" applyFill="1" applyBorder="1" applyAlignment="1">
      <alignment horizontal="center" vertical="center"/>
    </xf>
    <xf numFmtId="0" fontId="105" fillId="6" borderId="26" xfId="0" applyFont="1" applyFill="1" applyBorder="1" applyAlignment="1">
      <alignment horizontal="center" vertical="center"/>
    </xf>
    <xf numFmtId="0" fontId="106" fillId="6" borderId="26" xfId="0" applyFont="1" applyFill="1" applyBorder="1" applyAlignment="1">
      <alignment horizontal="center" vertical="center"/>
    </xf>
    <xf numFmtId="2" fontId="107" fillId="10" borderId="26" xfId="0" applyNumberFormat="1" applyFont="1" applyFill="1" applyBorder="1" applyAlignment="1">
      <alignment horizontal="center" vertical="center"/>
    </xf>
    <xf numFmtId="4" fontId="108" fillId="8" borderId="26" xfId="0" applyNumberFormat="1" applyFont="1" applyFill="1" applyBorder="1" applyAlignment="1">
      <alignment horizontal="right" vertical="center"/>
    </xf>
    <xf numFmtId="2" fontId="108" fillId="6" borderId="26" xfId="0" applyNumberFormat="1" applyFont="1" applyFill="1" applyBorder="1" applyAlignment="1">
      <alignment horizontal="right" vertical="center"/>
    </xf>
    <xf numFmtId="0" fontId="55" fillId="6" borderId="9" xfId="0" applyFont="1" applyFill="1" applyBorder="1" applyAlignment="1">
      <alignment horizontal="center" vertical="center"/>
    </xf>
    <xf numFmtId="0" fontId="61" fillId="6" borderId="23" xfId="0" applyFont="1" applyFill="1" applyBorder="1" applyAlignment="1">
      <alignment horizontal="center" wrapText="1"/>
    </xf>
    <xf numFmtId="0" fontId="104" fillId="6" borderId="23" xfId="0" applyFont="1" applyFill="1" applyBorder="1" applyAlignment="1">
      <alignment horizontal="center" vertical="center"/>
    </xf>
    <xf numFmtId="0" fontId="105" fillId="6" borderId="23" xfId="0" applyFont="1" applyFill="1" applyBorder="1" applyAlignment="1">
      <alignment horizontal="center" vertical="center"/>
    </xf>
    <xf numFmtId="0" fontId="106" fillId="6" borderId="23" xfId="0" applyFont="1" applyFill="1" applyBorder="1" applyAlignment="1">
      <alignment horizontal="center" vertical="center"/>
    </xf>
    <xf numFmtId="2" fontId="107" fillId="10" borderId="23" xfId="0" applyNumberFormat="1" applyFont="1" applyFill="1" applyBorder="1" applyAlignment="1">
      <alignment horizontal="center" vertical="center"/>
    </xf>
    <xf numFmtId="4" fontId="108" fillId="8" borderId="23" xfId="0" applyNumberFormat="1" applyFont="1" applyFill="1" applyBorder="1" applyAlignment="1">
      <alignment horizontal="right" vertical="center"/>
    </xf>
    <xf numFmtId="2" fontId="108" fillId="6" borderId="23" xfId="0" applyNumberFormat="1" applyFont="1" applyFill="1" applyBorder="1" applyAlignment="1">
      <alignment horizontal="right" vertical="center"/>
    </xf>
    <xf numFmtId="0" fontId="102" fillId="6" borderId="9" xfId="0" applyFont="1" applyFill="1" applyBorder="1" applyAlignment="1">
      <alignment horizontal="left" vertical="top"/>
    </xf>
    <xf numFmtId="0" fontId="106" fillId="6" borderId="9" xfId="0" applyFont="1" applyFill="1" applyBorder="1" applyAlignment="1">
      <alignment horizontal="center" vertical="center"/>
    </xf>
    <xf numFmtId="0" fontId="105" fillId="6" borderId="9" xfId="0" applyFont="1" applyFill="1" applyBorder="1" applyAlignment="1">
      <alignment horizontal="center" vertical="center"/>
    </xf>
    <xf numFmtId="0" fontId="109" fillId="6" borderId="9" xfId="0" applyFont="1" applyFill="1" applyBorder="1" applyAlignment="1">
      <alignment horizontal="center" vertical="center"/>
    </xf>
    <xf numFmtId="2" fontId="107" fillId="10" borderId="9" xfId="0" applyNumberFormat="1" applyFont="1" applyFill="1" applyBorder="1" applyAlignment="1">
      <alignment horizontal="center" vertical="center"/>
    </xf>
    <xf numFmtId="4" fontId="108" fillId="8" borderId="9" xfId="0" applyNumberFormat="1" applyFont="1" applyFill="1" applyBorder="1" applyAlignment="1">
      <alignment horizontal="right" vertical="center"/>
    </xf>
    <xf numFmtId="2" fontId="108" fillId="6" borderId="9" xfId="0" applyNumberFormat="1" applyFont="1" applyFill="1" applyBorder="1" applyAlignment="1">
      <alignment horizontal="right" vertical="center"/>
    </xf>
    <xf numFmtId="0" fontId="81" fillId="6" borderId="9" xfId="0" applyFont="1" applyFill="1" applyBorder="1" applyAlignment="1">
      <alignment horizontal="center"/>
    </xf>
    <xf numFmtId="0" fontId="82" fillId="6" borderId="9" xfId="0" applyFont="1" applyFill="1" applyBorder="1" applyAlignment="1">
      <alignment horizontal="center"/>
    </xf>
    <xf numFmtId="0" fontId="83" fillId="6" borderId="9" xfId="0" applyFont="1" applyFill="1" applyBorder="1" applyAlignment="1">
      <alignment horizontal="center"/>
    </xf>
    <xf numFmtId="2" fontId="84" fillId="10" borderId="9" xfId="0" applyNumberFormat="1" applyFont="1" applyFill="1" applyBorder="1" applyAlignment="1">
      <alignment horizontal="center"/>
    </xf>
    <xf numFmtId="0" fontId="109" fillId="6" borderId="23" xfId="0" applyFont="1" applyFill="1" applyBorder="1" applyAlignment="1">
      <alignment horizontal="center" vertical="center"/>
    </xf>
    <xf numFmtId="0" fontId="103" fillId="6" borderId="26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110" fillId="6" borderId="9" xfId="0" applyFont="1" applyFill="1" applyBorder="1" applyAlignment="1">
      <alignment horizontal="center" vertical="center"/>
    </xf>
    <xf numFmtId="0" fontId="111" fillId="6" borderId="9" xfId="0" applyFont="1" applyFill="1" applyBorder="1" applyAlignment="1">
      <alignment horizontal="center" vertical="center"/>
    </xf>
    <xf numFmtId="0" fontId="112" fillId="6" borderId="9" xfId="0" applyFont="1" applyFill="1" applyBorder="1" applyAlignment="1">
      <alignment horizontal="center" vertical="center"/>
    </xf>
    <xf numFmtId="2" fontId="113" fillId="10" borderId="9" xfId="0" applyNumberFormat="1" applyFont="1" applyFill="1" applyBorder="1" applyAlignment="1">
      <alignment horizontal="center" vertical="center"/>
    </xf>
    <xf numFmtId="0" fontId="114" fillId="6" borderId="26" xfId="0" applyFont="1" applyFill="1" applyBorder="1" applyAlignment="1">
      <alignment horizontal="center" vertical="center"/>
    </xf>
    <xf numFmtId="0" fontId="114" fillId="6" borderId="23" xfId="0" applyFont="1" applyFill="1" applyBorder="1" applyAlignment="1">
      <alignment horizontal="center" vertical="center"/>
    </xf>
    <xf numFmtId="0" fontId="114" fillId="6" borderId="9" xfId="0" applyFont="1" applyFill="1" applyBorder="1" applyAlignment="1">
      <alignment horizontal="center" vertical="center"/>
    </xf>
    <xf numFmtId="0" fontId="101" fillId="6" borderId="26" xfId="0" applyFont="1" applyFill="1" applyBorder="1" applyAlignment="1">
      <alignment horizontal="center" vertical="center"/>
    </xf>
    <xf numFmtId="2" fontId="84" fillId="10" borderId="9" xfId="0" applyNumberFormat="1" applyFont="1" applyFill="1" applyBorder="1" applyAlignment="1">
      <alignment horizontal="center" vertical="center"/>
    </xf>
    <xf numFmtId="4" fontId="108" fillId="6" borderId="9" xfId="0" applyNumberFormat="1" applyFont="1" applyFill="1" applyBorder="1" applyAlignment="1">
      <alignment horizontal="right" vertical="center"/>
    </xf>
    <xf numFmtId="0" fontId="86" fillId="6" borderId="9" xfId="0" applyFont="1" applyFill="1" applyBorder="1" applyAlignment="1">
      <alignment horizontal="center" vertical="center" wrapText="1"/>
    </xf>
    <xf numFmtId="0" fontId="115" fillId="8" borderId="26" xfId="0" applyFont="1" applyFill="1" applyBorder="1" applyAlignment="1">
      <alignment horizontal="center" vertical="center"/>
    </xf>
    <xf numFmtId="0" fontId="106" fillId="6" borderId="26" xfId="0" quotePrefix="1" applyFont="1" applyFill="1" applyBorder="1" applyAlignment="1">
      <alignment horizontal="center" vertical="center"/>
    </xf>
    <xf numFmtId="0" fontId="115" fillId="8" borderId="23" xfId="0" applyFont="1" applyFill="1" applyBorder="1" applyAlignment="1">
      <alignment horizontal="center" vertical="center"/>
    </xf>
    <xf numFmtId="0" fontId="115" fillId="8" borderId="9" xfId="0" applyFont="1" applyFill="1" applyBorder="1" applyAlignment="1">
      <alignment horizontal="center" vertical="center"/>
    </xf>
    <xf numFmtId="0" fontId="106" fillId="6" borderId="9" xfId="0" quotePrefix="1" applyFont="1" applyFill="1" applyBorder="1" applyAlignment="1">
      <alignment horizontal="center" vertical="center"/>
    </xf>
    <xf numFmtId="4" fontId="116" fillId="6" borderId="9" xfId="0" applyNumberFormat="1" applyFont="1" applyFill="1" applyBorder="1" applyAlignment="1">
      <alignment horizontal="right" vertical="center"/>
    </xf>
    <xf numFmtId="0" fontId="83" fillId="6" borderId="26" xfId="0" quotePrefix="1" applyFont="1" applyFill="1" applyBorder="1" applyAlignment="1">
      <alignment horizontal="center" vertical="center"/>
    </xf>
    <xf numFmtId="0" fontId="117" fillId="6" borderId="9" xfId="0" applyFont="1" applyFill="1" applyBorder="1" applyAlignment="1">
      <alignment horizontal="right" vertical="center"/>
    </xf>
    <xf numFmtId="0" fontId="103" fillId="6" borderId="9" xfId="0" quotePrefix="1" applyFont="1" applyFill="1" applyBorder="1" applyAlignment="1">
      <alignment horizontal="center" vertical="center"/>
    </xf>
    <xf numFmtId="0" fontId="117" fillId="6" borderId="23" xfId="0" applyFont="1" applyFill="1" applyBorder="1" applyAlignment="1">
      <alignment horizontal="right" vertical="center"/>
    </xf>
    <xf numFmtId="2" fontId="118" fillId="6" borderId="9" xfId="0" applyNumberFormat="1" applyFont="1" applyFill="1" applyBorder="1" applyAlignment="1">
      <alignment horizontal="center" vertical="center" wrapText="1"/>
    </xf>
    <xf numFmtId="0" fontId="118" fillId="6" borderId="9" xfId="0" applyFont="1" applyFill="1" applyBorder="1" applyAlignment="1">
      <alignment horizontal="center" vertical="center" wrapText="1"/>
    </xf>
    <xf numFmtId="0" fontId="119" fillId="6" borderId="26" xfId="0" applyFont="1" applyFill="1" applyBorder="1" applyAlignment="1">
      <alignment horizontal="center" vertical="center" wrapText="1"/>
    </xf>
    <xf numFmtId="0" fontId="120" fillId="6" borderId="23" xfId="0" applyFont="1" applyFill="1" applyBorder="1" applyAlignment="1">
      <alignment horizontal="center" vertical="center" wrapText="1"/>
    </xf>
    <xf numFmtId="0" fontId="121" fillId="8" borderId="30" xfId="0" applyFont="1" applyFill="1" applyBorder="1" applyAlignment="1">
      <alignment horizontal="center" vertical="center"/>
    </xf>
    <xf numFmtId="0" fontId="119" fillId="6" borderId="30" xfId="0" applyFont="1" applyFill="1" applyBorder="1" applyAlignment="1">
      <alignment horizontal="center" vertical="center" wrapText="1"/>
    </xf>
    <xf numFmtId="0" fontId="81" fillId="6" borderId="30" xfId="0" applyFont="1" applyFill="1" applyBorder="1" applyAlignment="1">
      <alignment horizontal="center" vertical="center"/>
    </xf>
    <xf numFmtId="0" fontId="82" fillId="6" borderId="30" xfId="0" applyFont="1" applyFill="1" applyBorder="1" applyAlignment="1">
      <alignment horizontal="center" vertical="center"/>
    </xf>
    <xf numFmtId="0" fontId="83" fillId="6" borderId="30" xfId="0" quotePrefix="1" applyFont="1" applyFill="1" applyBorder="1" applyAlignment="1">
      <alignment horizontal="center" vertical="center"/>
    </xf>
    <xf numFmtId="2" fontId="84" fillId="10" borderId="30" xfId="0" applyNumberFormat="1" applyFont="1" applyFill="1" applyBorder="1" applyAlignment="1">
      <alignment horizontal="center" vertical="center"/>
    </xf>
    <xf numFmtId="4" fontId="85" fillId="8" borderId="30" xfId="0" applyNumberFormat="1" applyFont="1" applyFill="1" applyBorder="1" applyAlignment="1">
      <alignment horizontal="right" vertical="center"/>
    </xf>
    <xf numFmtId="2" fontId="85" fillId="6" borderId="30" xfId="0" applyNumberFormat="1" applyFont="1" applyFill="1" applyBorder="1" applyAlignment="1">
      <alignment horizontal="right" vertical="center"/>
    </xf>
    <xf numFmtId="0" fontId="121" fillId="8" borderId="23" xfId="0" applyFont="1" applyFill="1" applyBorder="1" applyAlignment="1">
      <alignment horizontal="center" vertical="center"/>
    </xf>
    <xf numFmtId="0" fontId="119" fillId="6" borderId="23" xfId="0" applyFont="1" applyFill="1" applyBorder="1" applyAlignment="1">
      <alignment horizontal="center" vertical="center" wrapText="1"/>
    </xf>
    <xf numFmtId="0" fontId="83" fillId="6" borderId="23" xfId="0" quotePrefix="1" applyFont="1" applyFill="1" applyBorder="1" applyAlignment="1">
      <alignment horizontal="center" vertical="center"/>
    </xf>
    <xf numFmtId="0" fontId="121" fillId="8" borderId="9" xfId="0" applyFont="1" applyFill="1" applyBorder="1" applyAlignment="1">
      <alignment horizontal="center" vertical="center"/>
    </xf>
    <xf numFmtId="0" fontId="119" fillId="6" borderId="9" xfId="0" applyFont="1" applyFill="1" applyBorder="1" applyAlignment="1">
      <alignment horizontal="center" vertical="center" wrapText="1"/>
    </xf>
    <xf numFmtId="0" fontId="83" fillId="6" borderId="9" xfId="0" quotePrefix="1" applyFont="1" applyFill="1" applyBorder="1" applyAlignment="1">
      <alignment horizontal="center" vertical="center"/>
    </xf>
    <xf numFmtId="0" fontId="122" fillId="6" borderId="26" xfId="0" applyFont="1" applyFill="1" applyBorder="1" applyAlignment="1">
      <alignment horizontal="center" vertical="center" wrapText="1"/>
    </xf>
    <xf numFmtId="0" fontId="103" fillId="6" borderId="26" xfId="0" quotePrefix="1" applyFont="1" applyFill="1" applyBorder="1" applyAlignment="1">
      <alignment horizontal="center" vertical="center"/>
    </xf>
    <xf numFmtId="49" fontId="115" fillId="8" borderId="26" xfId="0" applyNumberFormat="1" applyFont="1" applyFill="1" applyBorder="1" applyAlignment="1">
      <alignment horizontal="center" vertical="center"/>
    </xf>
    <xf numFmtId="49" fontId="103" fillId="6" borderId="26" xfId="0" applyNumberFormat="1" applyFont="1" applyFill="1" applyBorder="1" applyAlignment="1">
      <alignment horizontal="center" vertical="center"/>
    </xf>
    <xf numFmtId="0" fontId="123" fillId="6" borderId="26" xfId="0" applyFont="1" applyFill="1" applyBorder="1" applyAlignment="1">
      <alignment horizontal="center" vertical="center"/>
    </xf>
    <xf numFmtId="0" fontId="124" fillId="6" borderId="26" xfId="0" applyFont="1" applyFill="1" applyBorder="1" applyAlignment="1">
      <alignment horizontal="center" vertical="center"/>
    </xf>
    <xf numFmtId="2" fontId="113" fillId="10" borderId="26" xfId="0" applyNumberFormat="1" applyFont="1" applyFill="1" applyBorder="1" applyAlignment="1">
      <alignment horizontal="center" vertical="center"/>
    </xf>
    <xf numFmtId="49" fontId="115" fillId="8" borderId="9" xfId="0" applyNumberFormat="1" applyFont="1" applyFill="1" applyBorder="1" applyAlignment="1">
      <alignment horizontal="center" vertical="center"/>
    </xf>
    <xf numFmtId="0" fontId="125" fillId="6" borderId="9" xfId="0" applyFont="1" applyFill="1" applyBorder="1" applyAlignment="1">
      <alignment horizontal="center" vertical="center" wrapText="1"/>
    </xf>
    <xf numFmtId="49" fontId="103" fillId="6" borderId="9" xfId="0" applyNumberFormat="1" applyFont="1" applyFill="1" applyBorder="1" applyAlignment="1">
      <alignment horizontal="center" vertical="center"/>
    </xf>
    <xf numFmtId="0" fontId="123" fillId="6" borderId="9" xfId="0" applyFont="1" applyFill="1" applyBorder="1" applyAlignment="1">
      <alignment horizontal="center" vertical="center"/>
    </xf>
    <xf numFmtId="0" fontId="124" fillId="6" borderId="9" xfId="0" applyFont="1" applyFill="1" applyBorder="1" applyAlignment="1">
      <alignment horizontal="center" vertical="center"/>
    </xf>
    <xf numFmtId="49" fontId="115" fillId="8" borderId="23" xfId="0" applyNumberFormat="1" applyFont="1" applyFill="1" applyBorder="1" applyAlignment="1">
      <alignment horizontal="center" vertical="center"/>
    </xf>
    <xf numFmtId="0" fontId="125" fillId="6" borderId="23" xfId="0" applyFont="1" applyFill="1" applyBorder="1" applyAlignment="1">
      <alignment horizontal="center" vertical="top" wrapText="1"/>
    </xf>
    <xf numFmtId="49" fontId="103" fillId="6" borderId="23" xfId="0" applyNumberFormat="1" applyFont="1" applyFill="1" applyBorder="1" applyAlignment="1">
      <alignment horizontal="center" vertical="center"/>
    </xf>
    <xf numFmtId="0" fontId="123" fillId="6" borderId="23" xfId="0" applyFont="1" applyFill="1" applyBorder="1" applyAlignment="1">
      <alignment horizontal="center" vertical="center"/>
    </xf>
    <xf numFmtId="0" fontId="124" fillId="6" borderId="23" xfId="0" applyFont="1" applyFill="1" applyBorder="1" applyAlignment="1">
      <alignment horizontal="center" vertical="center"/>
    </xf>
    <xf numFmtId="2" fontId="113" fillId="10" borderId="23" xfId="0" applyNumberFormat="1" applyFont="1" applyFill="1" applyBorder="1" applyAlignment="1">
      <alignment horizontal="center" vertical="center"/>
    </xf>
    <xf numFmtId="0" fontId="122" fillId="6" borderId="9" xfId="0" applyFont="1" applyFill="1" applyBorder="1" applyAlignment="1">
      <alignment horizontal="center" vertical="center" wrapText="1"/>
    </xf>
    <xf numFmtId="0" fontId="125" fillId="6" borderId="23" xfId="0" applyFont="1" applyFill="1" applyBorder="1" applyAlignment="1">
      <alignment horizontal="center" vertical="center" wrapText="1"/>
    </xf>
    <xf numFmtId="0" fontId="119" fillId="6" borderId="26" xfId="0" applyFont="1" applyFill="1" applyBorder="1" applyAlignment="1">
      <alignment horizontal="center" vertical="center"/>
    </xf>
    <xf numFmtId="0" fontId="126" fillId="6" borderId="9" xfId="0" applyFont="1" applyFill="1" applyBorder="1" applyAlignment="1">
      <alignment horizontal="center" vertical="top"/>
    </xf>
    <xf numFmtId="0" fontId="119" fillId="6" borderId="23" xfId="0" applyFont="1" applyFill="1" applyBorder="1" applyAlignment="1">
      <alignment horizontal="center" vertical="center"/>
    </xf>
    <xf numFmtId="0" fontId="112" fillId="6" borderId="26" xfId="0" applyFont="1" applyFill="1" applyBorder="1" applyAlignment="1">
      <alignment horizontal="center" vertical="center"/>
    </xf>
    <xf numFmtId="0" fontId="112" fillId="6" borderId="23" xfId="0" applyFont="1" applyFill="1" applyBorder="1" applyAlignment="1">
      <alignment horizontal="center" vertical="center"/>
    </xf>
    <xf numFmtId="0" fontId="119" fillId="6" borderId="9" xfId="0" applyFont="1" applyFill="1" applyBorder="1" applyAlignment="1">
      <alignment horizontal="center" vertical="center"/>
    </xf>
    <xf numFmtId="0" fontId="60" fillId="4" borderId="9" xfId="0" applyFont="1" applyFill="1" applyBorder="1" applyAlignment="1">
      <alignment vertical="top"/>
    </xf>
    <xf numFmtId="0" fontId="119" fillId="4" borderId="26" xfId="0" applyFont="1" applyFill="1" applyBorder="1" applyAlignment="1">
      <alignment horizontal="center" vertical="center"/>
    </xf>
    <xf numFmtId="0" fontId="81" fillId="4" borderId="26" xfId="0" applyFont="1" applyFill="1" applyBorder="1" applyAlignment="1">
      <alignment horizontal="center" vertical="center"/>
    </xf>
    <xf numFmtId="0" fontId="119" fillId="4" borderId="23" xfId="0" applyFont="1" applyFill="1" applyBorder="1" applyAlignment="1">
      <alignment horizontal="center" vertical="center"/>
    </xf>
    <xf numFmtId="0" fontId="81" fillId="4" borderId="23" xfId="0" applyFont="1" applyFill="1" applyBorder="1" applyAlignment="1">
      <alignment horizontal="center" vertical="center"/>
    </xf>
    <xf numFmtId="0" fontId="127" fillId="4" borderId="26" xfId="0" applyFont="1" applyFill="1" applyBorder="1" applyAlignment="1">
      <alignment horizontal="center" vertical="center"/>
    </xf>
    <xf numFmtId="0" fontId="127" fillId="4" borderId="23" xfId="0" applyFont="1" applyFill="1" applyBorder="1" applyAlignment="1">
      <alignment horizontal="center" vertical="center"/>
    </xf>
    <xf numFmtId="0" fontId="127" fillId="4" borderId="9" xfId="0" applyFont="1" applyFill="1" applyBorder="1" applyAlignment="1">
      <alignment horizontal="center" vertical="center"/>
    </xf>
    <xf numFmtId="0" fontId="81" fillId="4" borderId="9" xfId="0" applyFont="1" applyFill="1" applyBorder="1" applyAlignment="1">
      <alignment horizontal="center" vertical="center"/>
    </xf>
    <xf numFmtId="0" fontId="60" fillId="4" borderId="23" xfId="0" applyFont="1" applyFill="1" applyBorder="1" applyAlignment="1">
      <alignment vertical="top"/>
    </xf>
    <xf numFmtId="0" fontId="127" fillId="6" borderId="26" xfId="0" applyFont="1" applyFill="1" applyBorder="1" applyAlignment="1">
      <alignment horizontal="center" vertical="center" wrapText="1"/>
    </xf>
    <xf numFmtId="0" fontId="128" fillId="6" borderId="23" xfId="0" applyFont="1" applyFill="1" applyBorder="1" applyAlignment="1">
      <alignment horizontal="center" vertical="center" wrapText="1"/>
    </xf>
    <xf numFmtId="0" fontId="127" fillId="6" borderId="9" xfId="0" applyFont="1" applyFill="1" applyBorder="1" applyAlignment="1">
      <alignment horizontal="center" vertical="center" wrapText="1"/>
    </xf>
    <xf numFmtId="0" fontId="128" fillId="6" borderId="23" xfId="0" applyFont="1" applyFill="1" applyBorder="1" applyAlignment="1">
      <alignment horizontal="center" vertical="top" wrapText="1"/>
    </xf>
    <xf numFmtId="0" fontId="129" fillId="6" borderId="9" xfId="0" applyFont="1" applyFill="1" applyBorder="1" applyAlignment="1">
      <alignment horizontal="center" vertical="top"/>
    </xf>
    <xf numFmtId="0" fontId="38" fillId="0" borderId="0" xfId="0" applyFont="1" applyAlignment="1">
      <alignment vertical="top"/>
    </xf>
    <xf numFmtId="0" fontId="117" fillId="6" borderId="9" xfId="0" applyFont="1" applyFill="1" applyBorder="1" applyAlignment="1">
      <alignment horizontal="center" vertical="top"/>
    </xf>
    <xf numFmtId="0" fontId="38" fillId="4" borderId="9" xfId="0" applyFont="1" applyFill="1" applyBorder="1" applyAlignment="1">
      <alignment vertical="top"/>
    </xf>
    <xf numFmtId="0" fontId="130" fillId="6" borderId="26" xfId="0" applyFont="1" applyFill="1" applyBorder="1" applyAlignment="1">
      <alignment horizontal="center" vertical="center"/>
    </xf>
    <xf numFmtId="0" fontId="131" fillId="6" borderId="26" xfId="0" applyFont="1" applyFill="1" applyBorder="1" applyAlignment="1">
      <alignment horizontal="center" vertical="center"/>
    </xf>
    <xf numFmtId="0" fontId="132" fillId="6" borderId="26" xfId="0" applyFont="1" applyFill="1" applyBorder="1" applyAlignment="1">
      <alignment horizontal="center" vertical="center"/>
    </xf>
    <xf numFmtId="2" fontId="133" fillId="10" borderId="26" xfId="0" applyNumberFormat="1" applyFont="1" applyFill="1" applyBorder="1" applyAlignment="1">
      <alignment horizontal="center" vertical="center"/>
    </xf>
    <xf numFmtId="4" fontId="134" fillId="8" borderId="9" xfId="0" applyNumberFormat="1" applyFont="1" applyFill="1" applyBorder="1" applyAlignment="1">
      <alignment horizontal="right" vertical="center"/>
    </xf>
    <xf numFmtId="2" fontId="134" fillId="6" borderId="9" xfId="0" applyNumberFormat="1" applyFont="1" applyFill="1" applyBorder="1" applyAlignment="1">
      <alignment horizontal="right" vertical="center"/>
    </xf>
    <xf numFmtId="4" fontId="135" fillId="6" borderId="9" xfId="0" applyNumberFormat="1" applyFont="1" applyFill="1" applyBorder="1" applyAlignment="1">
      <alignment horizontal="center" vertical="center"/>
    </xf>
    <xf numFmtId="0" fontId="126" fillId="6" borderId="9" xfId="0" applyFont="1" applyFill="1" applyBorder="1" applyAlignment="1">
      <alignment horizontal="center" vertical="center"/>
    </xf>
    <xf numFmtId="0" fontId="49" fillId="6" borderId="23" xfId="0" applyFont="1" applyFill="1" applyBorder="1" applyAlignment="1">
      <alignment horizontal="center" vertical="center" wrapText="1"/>
    </xf>
    <xf numFmtId="0" fontId="130" fillId="6" borderId="23" xfId="0" applyFont="1" applyFill="1" applyBorder="1" applyAlignment="1">
      <alignment horizontal="center" vertical="center"/>
    </xf>
    <xf numFmtId="0" fontId="131" fillId="6" borderId="23" xfId="0" applyFont="1" applyFill="1" applyBorder="1" applyAlignment="1">
      <alignment horizontal="center" vertical="center"/>
    </xf>
    <xf numFmtId="0" fontId="132" fillId="6" borderId="23" xfId="0" applyFont="1" applyFill="1" applyBorder="1" applyAlignment="1">
      <alignment horizontal="center" vertical="center"/>
    </xf>
    <xf numFmtId="2" fontId="133" fillId="10" borderId="23" xfId="0" applyNumberFormat="1" applyFont="1" applyFill="1" applyBorder="1" applyAlignment="1">
      <alignment horizontal="center" vertical="center"/>
    </xf>
    <xf numFmtId="4" fontId="134" fillId="8" borderId="23" xfId="0" applyNumberFormat="1" applyFont="1" applyFill="1" applyBorder="1" applyAlignment="1">
      <alignment horizontal="right" vertical="center"/>
    </xf>
    <xf numFmtId="2" fontId="134" fillId="6" borderId="23" xfId="0" applyNumberFormat="1" applyFont="1" applyFill="1" applyBorder="1" applyAlignment="1">
      <alignment horizontal="right" vertical="center"/>
    </xf>
    <xf numFmtId="0" fontId="130" fillId="6" borderId="9" xfId="0" applyFont="1" applyFill="1" applyBorder="1" applyAlignment="1">
      <alignment horizontal="center" vertical="center"/>
    </xf>
    <xf numFmtId="0" fontId="131" fillId="6" borderId="9" xfId="0" applyFont="1" applyFill="1" applyBorder="1" applyAlignment="1">
      <alignment horizontal="center" vertical="center"/>
    </xf>
    <xf numFmtId="0" fontId="132" fillId="6" borderId="9" xfId="0" applyFont="1" applyFill="1" applyBorder="1" applyAlignment="1">
      <alignment horizontal="center" vertical="center"/>
    </xf>
    <xf numFmtId="0" fontId="136" fillId="6" borderId="9" xfId="0" applyFont="1" applyFill="1" applyBorder="1" applyAlignment="1">
      <alignment horizontal="center" vertical="center"/>
    </xf>
    <xf numFmtId="0" fontId="137" fillId="6" borderId="9" xfId="0" applyFont="1" applyFill="1" applyBorder="1" applyAlignment="1">
      <alignment horizontal="center" vertical="center"/>
    </xf>
    <xf numFmtId="0" fontId="138" fillId="6" borderId="9" xfId="0" applyFont="1" applyFill="1" applyBorder="1" applyAlignment="1">
      <alignment horizontal="center" vertical="center"/>
    </xf>
    <xf numFmtId="2" fontId="139" fillId="10" borderId="26" xfId="0" applyNumberFormat="1" applyFont="1" applyFill="1" applyBorder="1" applyAlignment="1">
      <alignment horizontal="center" vertical="center"/>
    </xf>
    <xf numFmtId="4" fontId="140" fillId="8" borderId="9" xfId="0" applyNumberFormat="1" applyFont="1" applyFill="1" applyBorder="1" applyAlignment="1">
      <alignment horizontal="right" vertical="center"/>
    </xf>
    <xf numFmtId="2" fontId="140" fillId="6" borderId="9" xfId="0" applyNumberFormat="1" applyFont="1" applyFill="1" applyBorder="1" applyAlignment="1">
      <alignment horizontal="right" vertical="center"/>
    </xf>
    <xf numFmtId="0" fontId="136" fillId="6" borderId="23" xfId="0" applyFont="1" applyFill="1" applyBorder="1" applyAlignment="1">
      <alignment horizontal="center" vertical="center"/>
    </xf>
    <xf numFmtId="0" fontId="137" fillId="6" borderId="23" xfId="0" applyFont="1" applyFill="1" applyBorder="1" applyAlignment="1">
      <alignment horizontal="center" vertical="center"/>
    </xf>
    <xf numFmtId="0" fontId="138" fillId="6" borderId="23" xfId="0" applyFont="1" applyFill="1" applyBorder="1" applyAlignment="1">
      <alignment horizontal="center" vertical="center"/>
    </xf>
    <xf numFmtId="2" fontId="139" fillId="10" borderId="23" xfId="0" applyNumberFormat="1" applyFont="1" applyFill="1" applyBorder="1" applyAlignment="1">
      <alignment horizontal="center" vertical="center"/>
    </xf>
    <xf numFmtId="4" fontId="140" fillId="8" borderId="23" xfId="0" applyNumberFormat="1" applyFont="1" applyFill="1" applyBorder="1" applyAlignment="1">
      <alignment horizontal="right" vertical="center"/>
    </xf>
    <xf numFmtId="2" fontId="140" fillId="6" borderId="23" xfId="0" applyNumberFormat="1" applyFont="1" applyFill="1" applyBorder="1" applyAlignment="1">
      <alignment horizontal="right" vertical="center"/>
    </xf>
    <xf numFmtId="4" fontId="141" fillId="6" borderId="9" xfId="0" applyNumberFormat="1" applyFont="1" applyFill="1" applyBorder="1" applyAlignment="1">
      <alignment horizontal="right" vertical="center"/>
    </xf>
    <xf numFmtId="0" fontId="143" fillId="6" borderId="9" xfId="0" applyFont="1" applyFill="1" applyBorder="1" applyAlignment="1">
      <alignment vertical="top"/>
    </xf>
    <xf numFmtId="0" fontId="143" fillId="6" borderId="21" xfId="0" applyFont="1" applyFill="1" applyBorder="1" applyAlignment="1">
      <alignment vertical="top"/>
    </xf>
    <xf numFmtId="0" fontId="143" fillId="6" borderId="22" xfId="0" applyFont="1" applyFill="1" applyBorder="1" applyAlignment="1">
      <alignment vertical="top"/>
    </xf>
    <xf numFmtId="0" fontId="145" fillId="6" borderId="30" xfId="0" applyFont="1" applyFill="1" applyBorder="1" applyAlignment="1">
      <alignment horizontal="center" vertical="center" wrapText="1"/>
    </xf>
    <xf numFmtId="0" fontId="112" fillId="6" borderId="30" xfId="0" applyFont="1" applyFill="1" applyBorder="1" applyAlignment="1">
      <alignment horizontal="center" vertical="center"/>
    </xf>
    <xf numFmtId="2" fontId="113" fillId="10" borderId="30" xfId="0" applyNumberFormat="1" applyFont="1" applyFill="1" applyBorder="1" applyAlignment="1">
      <alignment horizontal="center" vertical="center"/>
    </xf>
    <xf numFmtId="4" fontId="141" fillId="8" borderId="30" xfId="0" applyNumberFormat="1" applyFont="1" applyFill="1" applyBorder="1" applyAlignment="1">
      <alignment horizontal="right" vertical="center"/>
    </xf>
    <xf numFmtId="2" fontId="141" fillId="6" borderId="30" xfId="0" applyNumberFormat="1" applyFont="1" applyFill="1" applyBorder="1" applyAlignment="1">
      <alignment horizontal="right" vertical="center"/>
    </xf>
    <xf numFmtId="0" fontId="145" fillId="6" borderId="23" xfId="0" applyFont="1" applyFill="1" applyBorder="1" applyAlignment="1">
      <alignment horizontal="center" vertical="center" wrapText="1"/>
    </xf>
    <xf numFmtId="4" fontId="141" fillId="8" borderId="23" xfId="0" applyNumberFormat="1" applyFont="1" applyFill="1" applyBorder="1" applyAlignment="1">
      <alignment horizontal="right" vertical="center"/>
    </xf>
    <xf numFmtId="2" fontId="141" fillId="6" borderId="23" xfId="0" applyNumberFormat="1" applyFont="1" applyFill="1" applyBorder="1" applyAlignment="1">
      <alignment horizontal="right" vertical="center"/>
    </xf>
    <xf numFmtId="0" fontId="102" fillId="6" borderId="9" xfId="0" applyFont="1" applyFill="1" applyBorder="1" applyAlignment="1">
      <alignment horizontal="right" vertical="top"/>
    </xf>
    <xf numFmtId="4" fontId="141" fillId="8" borderId="26" xfId="0" applyNumberFormat="1" applyFont="1" applyFill="1" applyBorder="1" applyAlignment="1">
      <alignment horizontal="right" vertical="center"/>
    </xf>
    <xf numFmtId="2" fontId="141" fillId="6" borderId="26" xfId="0" applyNumberFormat="1" applyFont="1" applyFill="1" applyBorder="1" applyAlignment="1">
      <alignment horizontal="right" vertical="center"/>
    </xf>
    <xf numFmtId="0" fontId="147" fillId="6" borderId="23" xfId="0" applyFont="1" applyFill="1" applyBorder="1" applyAlignment="1">
      <alignment horizontal="center" vertical="center"/>
    </xf>
    <xf numFmtId="0" fontId="148" fillId="6" borderId="23" xfId="0" applyFont="1" applyFill="1" applyBorder="1" applyAlignment="1">
      <alignment horizontal="center" vertical="center"/>
    </xf>
    <xf numFmtId="2" fontId="149" fillId="10" borderId="23" xfId="0" applyNumberFormat="1" applyFont="1" applyFill="1" applyBorder="1" applyAlignment="1">
      <alignment horizontal="center" vertical="center"/>
    </xf>
    <xf numFmtId="4" fontId="70" fillId="8" borderId="23" xfId="0" applyNumberFormat="1" applyFont="1" applyFill="1" applyBorder="1" applyAlignment="1">
      <alignment horizontal="center" vertical="center"/>
    </xf>
    <xf numFmtId="2" fontId="70" fillId="4" borderId="23" xfId="0" applyNumberFormat="1" applyFont="1" applyFill="1" applyBorder="1" applyAlignment="1">
      <alignment horizontal="center" vertical="center"/>
    </xf>
    <xf numFmtId="4" fontId="70" fillId="4" borderId="9" xfId="0" applyNumberFormat="1" applyFont="1" applyFill="1" applyBorder="1" applyAlignment="1">
      <alignment horizontal="center" vertical="center"/>
    </xf>
    <xf numFmtId="4" fontId="152" fillId="6" borderId="9" xfId="0" applyNumberFormat="1" applyFont="1" applyFill="1" applyBorder="1" applyAlignment="1">
      <alignment horizontal="right" vertical="center"/>
    </xf>
    <xf numFmtId="0" fontId="154" fillId="6" borderId="23" xfId="0" applyFont="1" applyFill="1" applyBorder="1" applyAlignment="1">
      <alignment horizontal="center" vertical="center" wrapText="1"/>
    </xf>
    <xf numFmtId="4" fontId="93" fillId="6" borderId="9" xfId="0" applyNumberFormat="1" applyFont="1" applyFill="1" applyBorder="1" applyAlignment="1">
      <alignment horizontal="right" vertical="center"/>
    </xf>
    <xf numFmtId="0" fontId="155" fillId="8" borderId="30" xfId="0" applyFont="1" applyFill="1" applyBorder="1" applyAlignment="1">
      <alignment horizontal="center" vertical="center"/>
    </xf>
    <xf numFmtId="0" fontId="86" fillId="6" borderId="30" xfId="0" applyFont="1" applyFill="1" applyBorder="1" applyAlignment="1">
      <alignment horizontal="center" vertical="center" wrapText="1"/>
    </xf>
    <xf numFmtId="0" fontId="91" fillId="6" borderId="23" xfId="0" applyFont="1" applyFill="1" applyBorder="1" applyAlignment="1">
      <alignment horizontal="center" vertical="center"/>
    </xf>
    <xf numFmtId="2" fontId="92" fillId="10" borderId="26" xfId="0" applyNumberFormat="1" applyFont="1" applyFill="1" applyBorder="1" applyAlignment="1">
      <alignment horizontal="center" vertical="center"/>
    </xf>
    <xf numFmtId="0" fontId="157" fillId="6" borderId="9" xfId="0" applyFont="1" applyFill="1" applyBorder="1" applyAlignment="1">
      <alignment horizontal="center" vertical="top"/>
    </xf>
    <xf numFmtId="0" fontId="158" fillId="6" borderId="23" xfId="0" applyFont="1" applyFill="1" applyBorder="1" applyAlignment="1">
      <alignment horizontal="center" vertical="center" wrapText="1"/>
    </xf>
    <xf numFmtId="0" fontId="142" fillId="14" borderId="9" xfId="0" applyFont="1" applyFill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 wrapText="1"/>
    </xf>
    <xf numFmtId="0" fontId="160" fillId="6" borderId="23" xfId="0" applyFont="1" applyFill="1" applyBorder="1" applyAlignment="1">
      <alignment horizontal="center" vertical="center" wrapText="1"/>
    </xf>
    <xf numFmtId="0" fontId="161" fillId="6" borderId="9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60" fillId="0" borderId="35" xfId="0" applyFont="1" applyBorder="1" applyAlignment="1">
      <alignment horizontal="center" vertical="center"/>
    </xf>
    <xf numFmtId="0" fontId="111" fillId="6" borderId="9" xfId="0" applyFont="1" applyFill="1" applyBorder="1" applyAlignment="1">
      <alignment horizontal="center" vertical="top"/>
    </xf>
    <xf numFmtId="0" fontId="38" fillId="6" borderId="9" xfId="0" applyFont="1" applyFill="1" applyBorder="1" applyAlignment="1">
      <alignment vertical="center"/>
    </xf>
    <xf numFmtId="0" fontId="38" fillId="6" borderId="21" xfId="0" applyFont="1" applyFill="1" applyBorder="1" applyAlignment="1">
      <alignment vertical="center"/>
    </xf>
    <xf numFmtId="0" fontId="38" fillId="6" borderId="22" xfId="0" applyFont="1" applyFill="1" applyBorder="1" applyAlignment="1">
      <alignment vertical="center"/>
    </xf>
    <xf numFmtId="2" fontId="111" fillId="6" borderId="9" xfId="0" applyNumberFormat="1" applyFont="1" applyFill="1" applyBorder="1" applyAlignment="1">
      <alignment horizontal="center" vertical="center"/>
    </xf>
    <xf numFmtId="2" fontId="165" fillId="15" borderId="9" xfId="0" applyNumberFormat="1" applyFont="1" applyFill="1" applyBorder="1" applyAlignment="1">
      <alignment horizontal="left" vertical="center"/>
    </xf>
    <xf numFmtId="2" fontId="42" fillId="16" borderId="23" xfId="0" applyNumberFormat="1" applyFont="1" applyFill="1" applyBorder="1" applyAlignment="1">
      <alignment horizontal="center" vertical="center"/>
    </xf>
    <xf numFmtId="0" fontId="81" fillId="6" borderId="26" xfId="0" applyFont="1" applyFill="1" applyBorder="1" applyAlignment="1">
      <alignment horizontal="center" vertical="center" wrapText="1"/>
    </xf>
    <xf numFmtId="2" fontId="113" fillId="6" borderId="26" xfId="0" applyNumberFormat="1" applyFont="1" applyFill="1" applyBorder="1" applyAlignment="1">
      <alignment horizontal="center" vertical="center"/>
    </xf>
    <xf numFmtId="4" fontId="166" fillId="6" borderId="23" xfId="0" applyNumberFormat="1" applyFont="1" applyFill="1" applyBorder="1" applyAlignment="1">
      <alignment horizontal="center" vertical="center"/>
    </xf>
    <xf numFmtId="4" fontId="167" fillId="8" borderId="23" xfId="0" applyNumberFormat="1" applyFont="1" applyFill="1" applyBorder="1" applyAlignment="1">
      <alignment horizontal="right" vertical="center"/>
    </xf>
    <xf numFmtId="2" fontId="166" fillId="6" borderId="23" xfId="0" applyNumberFormat="1" applyFont="1" applyFill="1" applyBorder="1" applyAlignment="1">
      <alignment horizontal="right" vertical="center"/>
    </xf>
    <xf numFmtId="4" fontId="67" fillId="6" borderId="9" xfId="0" applyNumberFormat="1" applyFont="1" applyFill="1" applyBorder="1" applyAlignment="1">
      <alignment vertical="center"/>
    </xf>
    <xf numFmtId="4" fontId="166" fillId="6" borderId="9" xfId="0" applyNumberFormat="1" applyFont="1" applyFill="1" applyBorder="1" applyAlignment="1">
      <alignment horizontal="right" vertical="center"/>
    </xf>
    <xf numFmtId="0" fontId="170" fillId="6" borderId="26" xfId="0" applyFont="1" applyFill="1" applyBorder="1" applyAlignment="1">
      <alignment horizontal="center" vertical="center"/>
    </xf>
    <xf numFmtId="4" fontId="124" fillId="6" borderId="9" xfId="0" applyNumberFormat="1" applyFont="1" applyFill="1" applyBorder="1" applyAlignment="1">
      <alignment horizontal="center" vertical="center"/>
    </xf>
    <xf numFmtId="0" fontId="170" fillId="6" borderId="23" xfId="0" applyFont="1" applyFill="1" applyBorder="1" applyAlignment="1">
      <alignment horizontal="center" vertical="center"/>
    </xf>
    <xf numFmtId="0" fontId="170" fillId="6" borderId="9" xfId="0" applyFont="1" applyFill="1" applyBorder="1" applyAlignment="1">
      <alignment horizontal="center" vertical="center"/>
    </xf>
    <xf numFmtId="2" fontId="174" fillId="17" borderId="9" xfId="0" applyNumberFormat="1" applyFont="1" applyFill="1" applyBorder="1" applyAlignment="1">
      <alignment horizontal="right" vertical="center"/>
    </xf>
    <xf numFmtId="0" fontId="175" fillId="6" borderId="9" xfId="0" applyFont="1" applyFill="1" applyBorder="1" applyAlignment="1">
      <alignment vertical="top"/>
    </xf>
    <xf numFmtId="0" fontId="177" fillId="6" borderId="26" xfId="0" applyFont="1" applyFill="1" applyBorder="1" applyAlignment="1">
      <alignment horizontal="center" vertical="center" wrapText="1"/>
    </xf>
    <xf numFmtId="0" fontId="89" fillId="6" borderId="26" xfId="0" applyFont="1" applyFill="1" applyBorder="1" applyAlignment="1">
      <alignment horizontal="center" vertical="center"/>
    </xf>
    <xf numFmtId="0" fontId="178" fillId="6" borderId="23" xfId="0" applyFont="1" applyFill="1" applyBorder="1" applyAlignment="1">
      <alignment horizontal="center" vertical="center" wrapText="1"/>
    </xf>
    <xf numFmtId="0" fontId="89" fillId="6" borderId="23" xfId="0" applyFont="1" applyFill="1" applyBorder="1" applyAlignment="1">
      <alignment horizontal="center" vertical="center"/>
    </xf>
    <xf numFmtId="0" fontId="91" fillId="6" borderId="26" xfId="0" applyFont="1" applyFill="1" applyBorder="1" applyAlignment="1">
      <alignment horizontal="center" vertical="center"/>
    </xf>
    <xf numFmtId="0" fontId="177" fillId="6" borderId="9" xfId="0" applyFont="1" applyFill="1" applyBorder="1" applyAlignment="1">
      <alignment horizontal="center" vertical="center" wrapText="1"/>
    </xf>
    <xf numFmtId="0" fontId="175" fillId="6" borderId="23" xfId="0" applyFont="1" applyFill="1" applyBorder="1" applyAlignment="1">
      <alignment vertical="top"/>
    </xf>
    <xf numFmtId="0" fontId="179" fillId="6" borderId="23" xfId="0" applyFont="1" applyFill="1" applyBorder="1" applyAlignment="1">
      <alignment horizontal="center" vertical="center" wrapText="1"/>
    </xf>
    <xf numFmtId="0" fontId="181" fillId="6" borderId="9" xfId="0" applyFont="1" applyFill="1" applyBorder="1" applyAlignment="1">
      <alignment horizontal="center" vertical="center"/>
    </xf>
    <xf numFmtId="0" fontId="182" fillId="6" borderId="9" xfId="0" applyFont="1" applyFill="1" applyBorder="1" applyAlignment="1">
      <alignment horizontal="center" vertical="center"/>
    </xf>
    <xf numFmtId="0" fontId="183" fillId="6" borderId="9" xfId="0" applyFont="1" applyFill="1" applyBorder="1" applyAlignment="1">
      <alignment horizontal="center" vertical="top"/>
    </xf>
    <xf numFmtId="0" fontId="184" fillId="6" borderId="9" xfId="0" applyFont="1" applyFill="1" applyBorder="1" applyAlignment="1">
      <alignment vertical="center"/>
    </xf>
    <xf numFmtId="0" fontId="74" fillId="6" borderId="9" xfId="0" applyFont="1" applyFill="1" applyBorder="1" applyAlignment="1">
      <alignment horizontal="left" vertical="center"/>
    </xf>
    <xf numFmtId="0" fontId="185" fillId="6" borderId="9" xfId="0" applyFont="1" applyFill="1" applyBorder="1" applyAlignment="1">
      <alignment horizontal="center" vertical="center"/>
    </xf>
    <xf numFmtId="4" fontId="185" fillId="6" borderId="9" xfId="0" applyNumberFormat="1" applyFont="1" applyFill="1" applyBorder="1" applyAlignment="1">
      <alignment vertical="center"/>
    </xf>
    <xf numFmtId="2" fontId="186" fillId="6" borderId="9" xfId="0" applyNumberFormat="1" applyFont="1" applyFill="1" applyBorder="1" applyAlignment="1">
      <alignment vertical="center"/>
    </xf>
    <xf numFmtId="0" fontId="186" fillId="6" borderId="9" xfId="0" applyFont="1" applyFill="1" applyBorder="1" applyAlignment="1">
      <alignment vertical="center"/>
    </xf>
    <xf numFmtId="0" fontId="187" fillId="6" borderId="9" xfId="0" applyFont="1" applyFill="1" applyBorder="1" applyAlignment="1">
      <alignment vertical="top"/>
    </xf>
    <xf numFmtId="0" fontId="187" fillId="6" borderId="21" xfId="0" applyFont="1" applyFill="1" applyBorder="1" applyAlignment="1">
      <alignment vertical="top"/>
    </xf>
    <xf numFmtId="0" fontId="187" fillId="6" borderId="22" xfId="0" applyFont="1" applyFill="1" applyBorder="1" applyAlignment="1">
      <alignment vertical="top"/>
    </xf>
    <xf numFmtId="0" fontId="188" fillId="6" borderId="9" xfId="0" applyFont="1" applyFill="1" applyBorder="1" applyAlignment="1">
      <alignment vertical="center"/>
    </xf>
    <xf numFmtId="0" fontId="189" fillId="6" borderId="9" xfId="0" applyFont="1" applyFill="1" applyBorder="1" applyAlignment="1">
      <alignment vertical="top"/>
    </xf>
    <xf numFmtId="2" fontId="190" fillId="6" borderId="9" xfId="0" applyNumberFormat="1" applyFont="1" applyFill="1" applyBorder="1" applyAlignment="1">
      <alignment vertical="center"/>
    </xf>
    <xf numFmtId="0" fontId="190" fillId="6" borderId="9" xfId="0" applyFont="1" applyFill="1" applyBorder="1" applyAlignment="1">
      <alignment vertical="center"/>
    </xf>
    <xf numFmtId="0" fontId="38" fillId="4" borderId="9" xfId="0" applyFont="1" applyFill="1" applyBorder="1" applyAlignment="1">
      <alignment vertical="center"/>
    </xf>
    <xf numFmtId="2" fontId="38" fillId="4" borderId="9" xfId="0" applyNumberFormat="1" applyFont="1" applyFill="1" applyBorder="1" applyAlignment="1">
      <alignment vertical="center"/>
    </xf>
    <xf numFmtId="0" fontId="38" fillId="6" borderId="39" xfId="0" applyFont="1" applyFill="1" applyBorder="1" applyAlignment="1">
      <alignment vertical="top"/>
    </xf>
    <xf numFmtId="9" fontId="18" fillId="3" borderId="3" xfId="0" applyNumberFormat="1" applyFont="1" applyFill="1" applyBorder="1" applyAlignment="1">
      <alignment horizontal="center" vertical="center" wrapText="1"/>
    </xf>
    <xf numFmtId="0" fontId="192" fillId="3" borderId="40" xfId="0" applyFont="1" applyFill="1" applyBorder="1" applyAlignment="1">
      <alignment horizontal="center" vertical="center" wrapText="1"/>
    </xf>
    <xf numFmtId="0" fontId="166" fillId="0" borderId="41" xfId="0" applyFont="1" applyBorder="1" applyAlignment="1">
      <alignment horizontal="center" vertical="center" wrapText="1"/>
    </xf>
    <xf numFmtId="0" fontId="149" fillId="19" borderId="41" xfId="0" applyFont="1" applyFill="1" applyBorder="1" applyAlignment="1">
      <alignment horizontal="center" vertical="center"/>
    </xf>
    <xf numFmtId="0" fontId="113" fillId="19" borderId="41" xfId="0" applyFont="1" applyFill="1" applyBorder="1" applyAlignment="1">
      <alignment horizontal="center" vertical="center" wrapText="1"/>
    </xf>
    <xf numFmtId="2" fontId="149" fillId="19" borderId="41" xfId="0" applyNumberFormat="1" applyFont="1" applyFill="1" applyBorder="1" applyAlignment="1">
      <alignment horizontal="center" vertical="center" wrapText="1"/>
    </xf>
    <xf numFmtId="4" fontId="30" fillId="19" borderId="42" xfId="0" applyNumberFormat="1" applyFont="1" applyFill="1" applyBorder="1" applyAlignment="1">
      <alignment horizontal="center" vertical="center" wrapText="1"/>
    </xf>
    <xf numFmtId="167" fontId="20" fillId="0" borderId="0" xfId="0" applyNumberFormat="1" applyFont="1"/>
    <xf numFmtId="168" fontId="20" fillId="0" borderId="0" xfId="0" applyNumberFormat="1" applyFont="1" applyAlignment="1">
      <alignment horizontal="center" vertical="top" shrinkToFit="1"/>
    </xf>
    <xf numFmtId="0" fontId="166" fillId="0" borderId="43" xfId="0" applyFont="1" applyBorder="1" applyAlignment="1">
      <alignment horizontal="center" vertical="center" wrapText="1"/>
    </xf>
    <xf numFmtId="0" fontId="149" fillId="20" borderId="44" xfId="0" applyFont="1" applyFill="1" applyBorder="1" applyAlignment="1">
      <alignment horizontal="center" vertical="center"/>
    </xf>
    <xf numFmtId="0" fontId="113" fillId="20" borderId="44" xfId="0" applyFont="1" applyFill="1" applyBorder="1" applyAlignment="1">
      <alignment horizontal="center" vertical="center" wrapText="1"/>
    </xf>
    <xf numFmtId="2" fontId="149" fillId="20" borderId="44" xfId="0" applyNumberFormat="1" applyFont="1" applyFill="1" applyBorder="1" applyAlignment="1">
      <alignment horizontal="center" vertical="center" wrapText="1"/>
    </xf>
    <xf numFmtId="4" fontId="30" fillId="20" borderId="45" xfId="0" applyNumberFormat="1" applyFont="1" applyFill="1" applyBorder="1" applyAlignment="1">
      <alignment horizontal="center" vertical="center" wrapText="1"/>
    </xf>
    <xf numFmtId="0" fontId="149" fillId="19" borderId="44" xfId="0" applyFont="1" applyFill="1" applyBorder="1" applyAlignment="1">
      <alignment horizontal="center" vertical="center"/>
    </xf>
    <xf numFmtId="0" fontId="113" fillId="19" borderId="44" xfId="0" applyFont="1" applyFill="1" applyBorder="1" applyAlignment="1">
      <alignment horizontal="center" vertical="center" wrapText="1"/>
    </xf>
    <xf numFmtId="2" fontId="149" fillId="19" borderId="44" xfId="0" applyNumberFormat="1" applyFont="1" applyFill="1" applyBorder="1" applyAlignment="1">
      <alignment horizontal="center" vertical="center" wrapText="1"/>
    </xf>
    <xf numFmtId="4" fontId="30" fillId="19" borderId="45" xfId="0" applyNumberFormat="1" applyFont="1" applyFill="1" applyBorder="1" applyAlignment="1">
      <alignment horizontal="center" vertical="center" wrapText="1"/>
    </xf>
    <xf numFmtId="0" fontId="166" fillId="0" borderId="46" xfId="0" applyFont="1" applyBorder="1" applyAlignment="1">
      <alignment horizontal="center" vertical="center" wrapText="1"/>
    </xf>
    <xf numFmtId="0" fontId="149" fillId="20" borderId="47" xfId="0" applyFont="1" applyFill="1" applyBorder="1" applyAlignment="1">
      <alignment horizontal="center" vertical="center"/>
    </xf>
    <xf numFmtId="0" fontId="113" fillId="20" borderId="47" xfId="0" applyFont="1" applyFill="1" applyBorder="1" applyAlignment="1">
      <alignment horizontal="center" vertical="center" wrapText="1"/>
    </xf>
    <xf numFmtId="2" fontId="149" fillId="20" borderId="47" xfId="0" applyNumberFormat="1" applyFont="1" applyFill="1" applyBorder="1" applyAlignment="1">
      <alignment horizontal="center" vertical="center" wrapText="1"/>
    </xf>
    <xf numFmtId="4" fontId="30" fillId="20" borderId="48" xfId="0" applyNumberFormat="1" applyFont="1" applyFill="1" applyBorder="1" applyAlignment="1">
      <alignment horizontal="center" vertical="center" wrapText="1"/>
    </xf>
    <xf numFmtId="0" fontId="166" fillId="0" borderId="44" xfId="0" applyFont="1" applyBorder="1" applyAlignment="1">
      <alignment horizontal="center" vertical="center" wrapText="1"/>
    </xf>
    <xf numFmtId="0" fontId="166" fillId="0" borderId="49" xfId="0" applyFont="1" applyBorder="1" applyAlignment="1">
      <alignment horizontal="center" vertical="center" wrapText="1"/>
    </xf>
    <xf numFmtId="0" fontId="149" fillId="20" borderId="50" xfId="0" applyFont="1" applyFill="1" applyBorder="1" applyAlignment="1">
      <alignment horizontal="center" vertical="center"/>
    </xf>
    <xf numFmtId="0" fontId="113" fillId="20" borderId="50" xfId="0" applyFont="1" applyFill="1" applyBorder="1" applyAlignment="1">
      <alignment horizontal="center" vertical="center" wrapText="1"/>
    </xf>
    <xf numFmtId="2" fontId="149" fillId="20" borderId="50" xfId="0" applyNumberFormat="1" applyFont="1" applyFill="1" applyBorder="1" applyAlignment="1">
      <alignment horizontal="center" vertical="center" wrapText="1"/>
    </xf>
    <xf numFmtId="4" fontId="30" fillId="20" borderId="51" xfId="0" applyNumberFormat="1" applyFont="1" applyFill="1" applyBorder="1" applyAlignment="1">
      <alignment horizontal="center" vertical="center" wrapText="1"/>
    </xf>
    <xf numFmtId="0" fontId="166" fillId="0" borderId="1" xfId="0" applyFont="1" applyBorder="1" applyAlignment="1">
      <alignment horizontal="center" vertical="center" wrapText="1"/>
    </xf>
    <xf numFmtId="0" fontId="149" fillId="19" borderId="52" xfId="0" applyFont="1" applyFill="1" applyBorder="1" applyAlignment="1">
      <alignment horizontal="center" vertical="center"/>
    </xf>
    <xf numFmtId="0" fontId="113" fillId="19" borderId="53" xfId="0" applyFont="1" applyFill="1" applyBorder="1" applyAlignment="1">
      <alignment horizontal="center" vertical="center" wrapText="1"/>
    </xf>
    <xf numFmtId="4" fontId="30" fillId="19" borderId="4" xfId="0" applyNumberFormat="1" applyFont="1" applyFill="1" applyBorder="1" applyAlignment="1">
      <alignment horizontal="center" vertical="center" wrapText="1"/>
    </xf>
    <xf numFmtId="0" fontId="149" fillId="20" borderId="52" xfId="0" applyFont="1" applyFill="1" applyBorder="1" applyAlignment="1">
      <alignment horizontal="center" vertical="center"/>
    </xf>
    <xf numFmtId="0" fontId="113" fillId="20" borderId="53" xfId="0" applyFont="1" applyFill="1" applyBorder="1" applyAlignment="1">
      <alignment horizontal="center" vertical="center" wrapText="1"/>
    </xf>
    <xf numFmtId="2" fontId="149" fillId="20" borderId="54" xfId="0" applyNumberFormat="1" applyFont="1" applyFill="1" applyBorder="1" applyAlignment="1">
      <alignment horizontal="center" vertical="center" wrapText="1"/>
    </xf>
    <xf numFmtId="4" fontId="30" fillId="20" borderId="4" xfId="0" applyNumberFormat="1" applyFont="1" applyFill="1" applyBorder="1" applyAlignment="1">
      <alignment horizontal="center" vertical="center" wrapText="1"/>
    </xf>
    <xf numFmtId="0" fontId="113" fillId="19" borderId="55" xfId="0" applyFont="1" applyFill="1" applyBorder="1" applyAlignment="1">
      <alignment horizontal="center" vertical="center" wrapText="1"/>
    </xf>
    <xf numFmtId="2" fontId="149" fillId="19" borderId="55" xfId="0" applyNumberFormat="1" applyFont="1" applyFill="1" applyBorder="1" applyAlignment="1">
      <alignment horizontal="center" vertical="center" wrapText="1"/>
    </xf>
    <xf numFmtId="2" fontId="149" fillId="19" borderId="54" xfId="0" applyNumberFormat="1" applyFont="1" applyFill="1" applyBorder="1" applyAlignment="1">
      <alignment horizontal="center" vertical="center" wrapText="1"/>
    </xf>
    <xf numFmtId="4" fontId="194" fillId="19" borderId="4" xfId="0" applyNumberFormat="1" applyFont="1" applyFill="1" applyBorder="1" applyAlignment="1">
      <alignment horizontal="center" vertical="center" wrapText="1"/>
    </xf>
    <xf numFmtId="0" fontId="149" fillId="8" borderId="52" xfId="0" applyFont="1" applyFill="1" applyBorder="1" applyAlignment="1">
      <alignment horizontal="center" vertical="center"/>
    </xf>
    <xf numFmtId="0" fontId="113" fillId="8" borderId="53" xfId="0" applyFont="1" applyFill="1" applyBorder="1" applyAlignment="1">
      <alignment horizontal="center" vertical="center" wrapText="1"/>
    </xf>
    <xf numFmtId="2" fontId="149" fillId="8" borderId="44" xfId="0" applyNumberFormat="1" applyFont="1" applyFill="1" applyBorder="1" applyAlignment="1">
      <alignment horizontal="center" vertical="center" wrapText="1"/>
    </xf>
    <xf numFmtId="4" fontId="194" fillId="8" borderId="4" xfId="0" applyNumberFormat="1" applyFont="1" applyFill="1" applyBorder="1" applyAlignment="1">
      <alignment horizontal="center" vertical="center" wrapText="1"/>
    </xf>
    <xf numFmtId="0" fontId="166" fillId="0" borderId="6" xfId="0" applyFont="1" applyBorder="1" applyAlignment="1">
      <alignment horizontal="center" vertical="center" wrapText="1"/>
    </xf>
    <xf numFmtId="0" fontId="149" fillId="19" borderId="56" xfId="0" applyFont="1" applyFill="1" applyBorder="1" applyAlignment="1">
      <alignment horizontal="center" vertical="center"/>
    </xf>
    <xf numFmtId="0" fontId="113" fillId="19" borderId="57" xfId="0" applyFont="1" applyFill="1" applyBorder="1" applyAlignment="1">
      <alignment horizontal="center" vertical="center" wrapText="1"/>
    </xf>
    <xf numFmtId="2" fontId="149" fillId="19" borderId="47" xfId="0" applyNumberFormat="1" applyFont="1" applyFill="1" applyBorder="1" applyAlignment="1">
      <alignment horizontal="center" vertical="center" wrapText="1"/>
    </xf>
    <xf numFmtId="4" fontId="194" fillId="19" borderId="58" xfId="0" applyNumberFormat="1" applyFont="1" applyFill="1" applyBorder="1" applyAlignment="1">
      <alignment horizontal="center" vertical="center" wrapText="1"/>
    </xf>
    <xf numFmtId="0" fontId="20" fillId="0" borderId="59" xfId="0" applyFont="1" applyBorder="1"/>
    <xf numFmtId="0" fontId="149" fillId="8" borderId="56" xfId="0" applyFont="1" applyFill="1" applyBorder="1" applyAlignment="1">
      <alignment horizontal="center" vertical="center"/>
    </xf>
    <xf numFmtId="0" fontId="113" fillId="8" borderId="57" xfId="0" applyFont="1" applyFill="1" applyBorder="1" applyAlignment="1">
      <alignment horizontal="center" vertical="center" wrapText="1"/>
    </xf>
    <xf numFmtId="2" fontId="149" fillId="8" borderId="47" xfId="0" applyNumberFormat="1" applyFont="1" applyFill="1" applyBorder="1" applyAlignment="1">
      <alignment horizontal="center" vertical="center" wrapText="1"/>
    </xf>
    <xf numFmtId="4" fontId="194" fillId="8" borderId="58" xfId="0" applyNumberFormat="1" applyFont="1" applyFill="1" applyBorder="1" applyAlignment="1">
      <alignment horizontal="center" vertical="center" wrapText="1"/>
    </xf>
    <xf numFmtId="4" fontId="195" fillId="19" borderId="4" xfId="0" applyNumberFormat="1" applyFont="1" applyFill="1" applyBorder="1" applyAlignment="1">
      <alignment horizontal="center" vertical="center" wrapText="1"/>
    </xf>
    <xf numFmtId="0" fontId="149" fillId="10" borderId="52" xfId="0" applyFont="1" applyFill="1" applyBorder="1" applyAlignment="1">
      <alignment horizontal="center" vertical="center"/>
    </xf>
    <xf numFmtId="0" fontId="113" fillId="10" borderId="53" xfId="0" applyFont="1" applyFill="1" applyBorder="1" applyAlignment="1">
      <alignment horizontal="center" vertical="center" wrapText="1"/>
    </xf>
    <xf numFmtId="2" fontId="149" fillId="10" borderId="54" xfId="0" applyNumberFormat="1" applyFont="1" applyFill="1" applyBorder="1" applyAlignment="1">
      <alignment horizontal="center" vertical="center" wrapText="1"/>
    </xf>
    <xf numFmtId="4" fontId="195" fillId="10" borderId="4" xfId="0" applyNumberFormat="1" applyFont="1" applyFill="1" applyBorder="1" applyAlignment="1">
      <alignment horizontal="center" vertical="center" wrapText="1"/>
    </xf>
    <xf numFmtId="2" fontId="149" fillId="19" borderId="62" xfId="0" applyNumberFormat="1" applyFont="1" applyFill="1" applyBorder="1" applyAlignment="1">
      <alignment horizontal="center" vertical="center" wrapText="1"/>
    </xf>
    <xf numFmtId="4" fontId="195" fillId="19" borderId="58" xfId="0" applyNumberFormat="1" applyFont="1" applyFill="1" applyBorder="1" applyAlignment="1">
      <alignment horizontal="center" vertical="center" wrapText="1"/>
    </xf>
    <xf numFmtId="0" fontId="166" fillId="0" borderId="5" xfId="0" applyFont="1" applyBorder="1" applyAlignment="1">
      <alignment horizontal="center" vertical="center" wrapText="1"/>
    </xf>
    <xf numFmtId="4" fontId="196" fillId="19" borderId="58" xfId="0" applyNumberFormat="1" applyFont="1" applyFill="1" applyBorder="1" applyAlignment="1">
      <alignment horizontal="center" vertical="center" wrapText="1"/>
    </xf>
    <xf numFmtId="0" fontId="166" fillId="0" borderId="63" xfId="0" applyFont="1" applyBorder="1" applyAlignment="1">
      <alignment horizontal="center" vertical="center" wrapText="1"/>
    </xf>
    <xf numFmtId="0" fontId="149" fillId="23" borderId="52" xfId="0" applyFont="1" applyFill="1" applyBorder="1" applyAlignment="1">
      <alignment horizontal="center" vertical="center"/>
    </xf>
    <xf numFmtId="0" fontId="113" fillId="23" borderId="53" xfId="0" applyFont="1" applyFill="1" applyBorder="1" applyAlignment="1">
      <alignment horizontal="center" vertical="center" wrapText="1"/>
    </xf>
    <xf numFmtId="2" fontId="149" fillId="23" borderId="54" xfId="0" applyNumberFormat="1" applyFont="1" applyFill="1" applyBorder="1" applyAlignment="1">
      <alignment horizontal="center" vertical="center" wrapText="1"/>
    </xf>
    <xf numFmtId="4" fontId="196" fillId="23" borderId="4" xfId="0" applyNumberFormat="1" applyFont="1" applyFill="1" applyBorder="1" applyAlignment="1">
      <alignment horizontal="center" vertical="center" wrapText="1"/>
    </xf>
    <xf numFmtId="0" fontId="166" fillId="0" borderId="2" xfId="0" applyFont="1" applyBorder="1" applyAlignment="1">
      <alignment horizontal="center" vertical="center" wrapText="1"/>
    </xf>
    <xf numFmtId="4" fontId="196" fillId="19" borderId="4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horizontal="center" vertical="center" wrapText="1"/>
    </xf>
    <xf numFmtId="0" fontId="149" fillId="19" borderId="64" xfId="0" applyFont="1" applyFill="1" applyBorder="1" applyAlignment="1">
      <alignment horizontal="center" vertical="center"/>
    </xf>
    <xf numFmtId="0" fontId="113" fillId="19" borderId="65" xfId="0" applyFont="1" applyFill="1" applyBorder="1" applyAlignment="1">
      <alignment horizontal="center" vertical="center" wrapText="1"/>
    </xf>
    <xf numFmtId="2" fontId="149" fillId="19" borderId="66" xfId="0" applyNumberFormat="1" applyFont="1" applyFill="1" applyBorder="1" applyAlignment="1">
      <alignment horizontal="center" vertical="center" wrapText="1"/>
    </xf>
    <xf numFmtId="4" fontId="196" fillId="19" borderId="67" xfId="0" applyNumberFormat="1" applyFont="1" applyFill="1" applyBorder="1" applyAlignment="1">
      <alignment horizontal="center" vertical="center" wrapText="1"/>
    </xf>
    <xf numFmtId="0" fontId="113" fillId="19" borderId="54" xfId="0" applyFont="1" applyFill="1" applyBorder="1" applyAlignment="1">
      <alignment horizontal="center" vertical="center" wrapText="1"/>
    </xf>
    <xf numFmtId="4" fontId="197" fillId="19" borderId="4" xfId="0" applyNumberFormat="1" applyFont="1" applyFill="1" applyBorder="1" applyAlignment="1">
      <alignment horizontal="center" vertical="center" wrapText="1"/>
    </xf>
    <xf numFmtId="0" fontId="149" fillId="25" borderId="44" xfId="0" applyFont="1" applyFill="1" applyBorder="1" applyAlignment="1">
      <alignment horizontal="center" vertical="center"/>
    </xf>
    <xf numFmtId="0" fontId="113" fillId="25" borderId="54" xfId="0" applyFont="1" applyFill="1" applyBorder="1" applyAlignment="1">
      <alignment horizontal="center" vertical="center" wrapText="1"/>
    </xf>
    <xf numFmtId="2" fontId="149" fillId="25" borderId="44" xfId="0" applyNumberFormat="1" applyFont="1" applyFill="1" applyBorder="1" applyAlignment="1">
      <alignment horizontal="center" vertical="center" wrapText="1"/>
    </xf>
    <xf numFmtId="4" fontId="197" fillId="25" borderId="4" xfId="0" applyNumberFormat="1" applyFont="1" applyFill="1" applyBorder="1" applyAlignment="1">
      <alignment horizontal="center" vertical="center" wrapText="1"/>
    </xf>
    <xf numFmtId="4" fontId="29" fillId="19" borderId="4" xfId="0" applyNumberFormat="1" applyFont="1" applyFill="1" applyBorder="1" applyAlignment="1">
      <alignment horizontal="center" vertical="center" wrapText="1"/>
    </xf>
    <xf numFmtId="0" fontId="149" fillId="27" borderId="44" xfId="0" applyFont="1" applyFill="1" applyBorder="1" applyAlignment="1">
      <alignment horizontal="center" vertical="center"/>
    </xf>
    <xf numFmtId="0" fontId="113" fillId="27" borderId="54" xfId="0" applyFont="1" applyFill="1" applyBorder="1" applyAlignment="1">
      <alignment horizontal="center" vertical="center" wrapText="1"/>
    </xf>
    <xf numFmtId="2" fontId="149" fillId="27" borderId="44" xfId="0" applyNumberFormat="1" applyFont="1" applyFill="1" applyBorder="1" applyAlignment="1">
      <alignment horizontal="center" vertical="center" wrapText="1"/>
    </xf>
    <xf numFmtId="4" fontId="29" fillId="27" borderId="4" xfId="0" applyNumberFormat="1" applyFont="1" applyFill="1" applyBorder="1" applyAlignment="1">
      <alignment horizontal="center" vertical="center" wrapText="1"/>
    </xf>
    <xf numFmtId="0" fontId="198" fillId="0" borderId="0" xfId="0" applyFont="1" applyAlignment="1"/>
    <xf numFmtId="0" fontId="28" fillId="0" borderId="0" xfId="0" applyFont="1" applyAlignment="1">
      <alignment horizontal="center"/>
    </xf>
    <xf numFmtId="0" fontId="200" fillId="3" borderId="3" xfId="0" applyFont="1" applyFill="1" applyBorder="1" applyAlignment="1">
      <alignment horizontal="left" vertical="top"/>
    </xf>
    <xf numFmtId="0" fontId="200" fillId="3" borderId="3" xfId="0" applyFont="1" applyFill="1" applyBorder="1" applyAlignment="1">
      <alignment horizontal="center"/>
    </xf>
    <xf numFmtId="0" fontId="200" fillId="3" borderId="3" xfId="0" applyFont="1" applyFill="1" applyBorder="1" applyAlignment="1">
      <alignment horizontal="center" vertical="top"/>
    </xf>
    <xf numFmtId="0" fontId="201" fillId="3" borderId="3" xfId="0" applyFont="1" applyFill="1" applyBorder="1" applyAlignment="1">
      <alignment horizontal="center" vertical="center" wrapText="1"/>
    </xf>
    <xf numFmtId="0" fontId="202" fillId="0" borderId="3" xfId="0" applyFont="1" applyBorder="1" applyAlignment="1">
      <alignment horizontal="left" vertical="top"/>
    </xf>
    <xf numFmtId="0" fontId="27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vertical="top"/>
    </xf>
    <xf numFmtId="0" fontId="203" fillId="0" borderId="3" xfId="0" applyFont="1" applyBorder="1"/>
    <xf numFmtId="2" fontId="19" fillId="0" borderId="3" xfId="0" applyNumberFormat="1" applyFont="1" applyBorder="1" applyAlignment="1">
      <alignment horizontal="center"/>
    </xf>
    <xf numFmtId="169" fontId="202" fillId="0" borderId="3" xfId="0" applyNumberFormat="1" applyFont="1" applyBorder="1" applyAlignment="1">
      <alignment horizontal="left" vertical="top"/>
    </xf>
    <xf numFmtId="0" fontId="202" fillId="4" borderId="3" xfId="0" applyFont="1" applyFill="1" applyBorder="1" applyAlignment="1">
      <alignment horizontal="left" vertical="top"/>
    </xf>
    <xf numFmtId="0" fontId="27" fillId="4" borderId="3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vertical="top"/>
    </xf>
    <xf numFmtId="0" fontId="205" fillId="4" borderId="3" xfId="0" applyFont="1" applyFill="1" applyBorder="1"/>
    <xf numFmtId="0" fontId="19" fillId="4" borderId="0" xfId="0" applyFont="1" applyFill="1"/>
    <xf numFmtId="0" fontId="0" fillId="0" borderId="0" xfId="0" applyFont="1" applyAlignment="1"/>
    <xf numFmtId="0" fontId="204" fillId="0" borderId="3" xfId="0" applyFont="1" applyBorder="1"/>
    <xf numFmtId="0" fontId="203" fillId="0" borderId="0" xfId="0" applyFont="1" applyBorder="1"/>
    <xf numFmtId="0" fontId="206" fillId="0" borderId="3" xfId="0" applyFont="1" applyBorder="1"/>
    <xf numFmtId="1" fontId="200" fillId="3" borderId="3" xfId="0" applyNumberFormat="1" applyFont="1" applyFill="1" applyBorder="1" applyAlignment="1">
      <alignment horizontal="center" vertical="top"/>
    </xf>
    <xf numFmtId="1" fontId="26" fillId="0" borderId="3" xfId="0" applyNumberFormat="1" applyFont="1" applyBorder="1" applyAlignment="1">
      <alignment horizontal="center" vertical="top"/>
    </xf>
    <xf numFmtId="1" fontId="0" fillId="0" borderId="0" xfId="0" applyNumberFormat="1" applyFont="1" applyAlignment="1">
      <alignment horizontal="center"/>
    </xf>
    <xf numFmtId="1" fontId="26" fillId="4" borderId="3" xfId="0" applyNumberFormat="1" applyFont="1" applyFill="1" applyBorder="1" applyAlignment="1">
      <alignment horizontal="center" vertical="top"/>
    </xf>
    <xf numFmtId="0" fontId="202" fillId="28" borderId="3" xfId="0" applyFont="1" applyFill="1" applyBorder="1" applyAlignment="1">
      <alignment horizontal="left" vertical="top"/>
    </xf>
    <xf numFmtId="0" fontId="202" fillId="29" borderId="3" xfId="0" applyFont="1" applyFill="1" applyBorder="1" applyAlignment="1">
      <alignment horizontal="left" vertical="top"/>
    </xf>
    <xf numFmtId="0" fontId="27" fillId="29" borderId="3" xfId="0" applyFont="1" applyFill="1" applyBorder="1" applyAlignment="1">
      <alignment horizontal="center"/>
    </xf>
    <xf numFmtId="1" fontId="26" fillId="29" borderId="3" xfId="0" applyNumberFormat="1" applyFont="1" applyFill="1" applyBorder="1" applyAlignment="1">
      <alignment horizontal="center" vertical="top"/>
    </xf>
    <xf numFmtId="0" fontId="26" fillId="29" borderId="3" xfId="0" applyFont="1" applyFill="1" applyBorder="1" applyAlignment="1">
      <alignment horizontal="center" vertical="top"/>
    </xf>
    <xf numFmtId="0" fontId="203" fillId="29" borderId="3" xfId="0" applyFont="1" applyFill="1" applyBorder="1"/>
    <xf numFmtId="2" fontId="19" fillId="29" borderId="3" xfId="0" applyNumberFormat="1" applyFont="1" applyFill="1" applyBorder="1" applyAlignment="1">
      <alignment horizontal="center"/>
    </xf>
    <xf numFmtId="0" fontId="202" fillId="30" borderId="3" xfId="0" applyFont="1" applyFill="1" applyBorder="1" applyAlignment="1">
      <alignment horizontal="left" vertical="top"/>
    </xf>
    <xf numFmtId="0" fontId="27" fillId="30" borderId="3" xfId="0" applyFont="1" applyFill="1" applyBorder="1" applyAlignment="1">
      <alignment horizontal="center"/>
    </xf>
    <xf numFmtId="1" fontId="26" fillId="30" borderId="3" xfId="0" applyNumberFormat="1" applyFont="1" applyFill="1" applyBorder="1" applyAlignment="1">
      <alignment horizontal="center" vertical="top"/>
    </xf>
    <xf numFmtId="0" fontId="26" fillId="30" borderId="3" xfId="0" applyFont="1" applyFill="1" applyBorder="1" applyAlignment="1">
      <alignment horizontal="center" vertical="top"/>
    </xf>
    <xf numFmtId="0" fontId="19" fillId="30" borderId="3" xfId="0" applyFont="1" applyFill="1" applyBorder="1"/>
    <xf numFmtId="2" fontId="19" fillId="30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24" fillId="0" borderId="15" xfId="0" applyFont="1" applyBorder="1" applyAlignment="1">
      <alignment horizontal="center" vertical="center" wrapText="1"/>
    </xf>
    <xf numFmtId="0" fontId="9" fillId="0" borderId="19" xfId="0" applyFont="1" applyBorder="1"/>
    <xf numFmtId="0" fontId="20" fillId="0" borderId="0" xfId="0" applyFont="1" applyAlignment="1">
      <alignment horizontal="right" vertical="top" wrapText="1"/>
    </xf>
    <xf numFmtId="0" fontId="0" fillId="0" borderId="0" xfId="0" applyFont="1" applyAlignment="1"/>
    <xf numFmtId="0" fontId="21" fillId="0" borderId="0" xfId="0" applyFont="1" applyAlignment="1">
      <alignment horizontal="center"/>
    </xf>
    <xf numFmtId="0" fontId="24" fillId="5" borderId="10" xfId="0" applyFont="1" applyFill="1" applyBorder="1" applyAlignment="1">
      <alignment horizontal="left" vertical="center"/>
    </xf>
    <xf numFmtId="0" fontId="9" fillId="0" borderId="11" xfId="0" applyFont="1" applyBorder="1"/>
    <xf numFmtId="0" fontId="5" fillId="0" borderId="12" xfId="0" applyFont="1" applyBorder="1" applyAlignment="1">
      <alignment horizontal="center" vertical="center" wrapText="1" readingOrder="1"/>
    </xf>
    <xf numFmtId="0" fontId="9" fillId="0" borderId="16" xfId="0" applyFont="1" applyBorder="1"/>
    <xf numFmtId="0" fontId="5" fillId="0" borderId="13" xfId="0" applyFont="1" applyBorder="1" applyAlignment="1">
      <alignment horizontal="center" vertical="center" wrapText="1"/>
    </xf>
    <xf numFmtId="0" fontId="9" fillId="0" borderId="17" xfId="0" applyFont="1" applyBorder="1"/>
    <xf numFmtId="0" fontId="29" fillId="0" borderId="14" xfId="0" applyFont="1" applyBorder="1" applyAlignment="1">
      <alignment horizontal="center" vertical="center" wrapText="1"/>
    </xf>
    <xf numFmtId="0" fontId="9" fillId="0" borderId="18" xfId="0" applyFont="1" applyBorder="1"/>
    <xf numFmtId="0" fontId="30" fillId="0" borderId="14" xfId="0" applyFont="1" applyBorder="1" applyAlignment="1">
      <alignment horizontal="center" vertical="center" wrapText="1"/>
    </xf>
    <xf numFmtId="2" fontId="162" fillId="6" borderId="31" xfId="0" applyNumberFormat="1" applyFont="1" applyFill="1" applyBorder="1" applyAlignment="1">
      <alignment horizontal="center" vertical="center"/>
    </xf>
    <xf numFmtId="0" fontId="9" fillId="0" borderId="32" xfId="0" applyFont="1" applyBorder="1"/>
    <xf numFmtId="4" fontId="67" fillId="6" borderId="33" xfId="0" applyNumberFormat="1" applyFont="1" applyFill="1" applyBorder="1" applyAlignment="1">
      <alignment horizontal="center" vertical="center"/>
    </xf>
    <xf numFmtId="0" fontId="9" fillId="0" borderId="34" xfId="0" applyFont="1" applyBorder="1"/>
    <xf numFmtId="0" fontId="163" fillId="8" borderId="10" xfId="0" applyFont="1" applyFill="1" applyBorder="1" applyAlignment="1">
      <alignment horizontal="center" vertical="center"/>
    </xf>
    <xf numFmtId="0" fontId="164" fillId="6" borderId="10" xfId="0" applyFont="1" applyFill="1" applyBorder="1" applyAlignment="1">
      <alignment horizontal="center" vertical="top"/>
    </xf>
    <xf numFmtId="0" fontId="115" fillId="8" borderId="31" xfId="0" applyFont="1" applyFill="1" applyBorder="1" applyAlignment="1">
      <alignment horizontal="center" vertical="center"/>
    </xf>
    <xf numFmtId="0" fontId="81" fillId="6" borderId="31" xfId="0" applyFont="1" applyFill="1" applyBorder="1" applyAlignment="1">
      <alignment horizontal="center" vertical="center"/>
    </xf>
    <xf numFmtId="0" fontId="82" fillId="6" borderId="31" xfId="0" applyFont="1" applyFill="1" applyBorder="1" applyAlignment="1">
      <alignment horizontal="center" vertical="center"/>
    </xf>
    <xf numFmtId="0" fontId="124" fillId="6" borderId="31" xfId="0" applyFont="1" applyFill="1" applyBorder="1" applyAlignment="1">
      <alignment horizontal="center" vertical="center"/>
    </xf>
    <xf numFmtId="0" fontId="115" fillId="8" borderId="33" xfId="0" applyFont="1" applyFill="1" applyBorder="1" applyAlignment="1">
      <alignment horizontal="center" vertical="center"/>
    </xf>
    <xf numFmtId="0" fontId="124" fillId="6" borderId="33" xfId="0" applyFont="1" applyFill="1" applyBorder="1" applyAlignment="1">
      <alignment horizontal="center" vertical="center"/>
    </xf>
    <xf numFmtId="0" fontId="81" fillId="6" borderId="33" xfId="0" applyFont="1" applyFill="1" applyBorder="1" applyAlignment="1">
      <alignment horizontal="center" vertical="center"/>
    </xf>
    <xf numFmtId="0" fontId="82" fillId="6" borderId="33" xfId="0" applyFont="1" applyFill="1" applyBorder="1" applyAlignment="1">
      <alignment horizontal="center" vertical="center"/>
    </xf>
    <xf numFmtId="4" fontId="162" fillId="8" borderId="31" xfId="0" applyNumberFormat="1" applyFont="1" applyFill="1" applyBorder="1" applyAlignment="1">
      <alignment horizontal="center" vertical="center"/>
    </xf>
    <xf numFmtId="4" fontId="141" fillId="8" borderId="31" xfId="0" applyNumberFormat="1" applyFont="1" applyFill="1" applyBorder="1" applyAlignment="1">
      <alignment horizontal="right" vertical="center"/>
    </xf>
    <xf numFmtId="2" fontId="141" fillId="6" borderId="31" xfId="0" applyNumberFormat="1" applyFont="1" applyFill="1" applyBorder="1" applyAlignment="1">
      <alignment horizontal="right" vertical="center"/>
    </xf>
    <xf numFmtId="2" fontId="113" fillId="10" borderId="31" xfId="0" applyNumberFormat="1" applyFont="1" applyFill="1" applyBorder="1" applyAlignment="1">
      <alignment horizontal="center" vertical="center"/>
    </xf>
    <xf numFmtId="4" fontId="141" fillId="8" borderId="33" xfId="0" applyNumberFormat="1" applyFont="1" applyFill="1" applyBorder="1" applyAlignment="1">
      <alignment horizontal="right" vertical="center"/>
    </xf>
    <xf numFmtId="2" fontId="141" fillId="6" borderId="33" xfId="0" applyNumberFormat="1" applyFont="1" applyFill="1" applyBorder="1" applyAlignment="1">
      <alignment horizontal="right" vertical="center"/>
    </xf>
    <xf numFmtId="0" fontId="100" fillId="8" borderId="10" xfId="0" applyFont="1" applyFill="1" applyBorder="1" applyAlignment="1">
      <alignment horizontal="center" vertical="center"/>
    </xf>
    <xf numFmtId="0" fontId="111" fillId="6" borderId="10" xfId="0" applyFont="1" applyFill="1" applyBorder="1" applyAlignment="1">
      <alignment horizontal="center" vertical="top"/>
    </xf>
    <xf numFmtId="0" fontId="142" fillId="14" borderId="28" xfId="0" applyFont="1" applyFill="1" applyBorder="1" applyAlignment="1">
      <alignment horizontal="center" vertical="center"/>
    </xf>
    <xf numFmtId="0" fontId="9" fillId="0" borderId="29" xfId="0" applyFont="1" applyBorder="1"/>
    <xf numFmtId="0" fontId="146" fillId="0" borderId="0" xfId="0" applyFont="1" applyAlignment="1">
      <alignment horizontal="center" vertical="center"/>
    </xf>
    <xf numFmtId="0" fontId="111" fillId="8" borderId="28" xfId="0" applyFont="1" applyFill="1" applyBorder="1" applyAlignment="1">
      <alignment horizontal="center" vertical="center" wrapText="1"/>
    </xf>
    <xf numFmtId="0" fontId="94" fillId="6" borderId="33" xfId="0" applyFont="1" applyFill="1" applyBorder="1" applyAlignment="1">
      <alignment horizontal="center" vertical="center"/>
    </xf>
    <xf numFmtId="0" fontId="112" fillId="6" borderId="31" xfId="0" applyFont="1" applyFill="1" applyBorder="1" applyAlignment="1">
      <alignment horizontal="center" vertical="center"/>
    </xf>
    <xf numFmtId="0" fontId="112" fillId="6" borderId="33" xfId="0" applyFont="1" applyFill="1" applyBorder="1" applyAlignment="1">
      <alignment horizontal="center" vertical="center"/>
    </xf>
    <xf numFmtId="0" fontId="79" fillId="6" borderId="33" xfId="0" applyFont="1" applyFill="1" applyBorder="1" applyAlignment="1">
      <alignment horizontal="center" vertical="center"/>
    </xf>
    <xf numFmtId="4" fontId="152" fillId="8" borderId="31" xfId="0" applyNumberFormat="1" applyFont="1" applyFill="1" applyBorder="1" applyAlignment="1">
      <alignment horizontal="right" vertical="center"/>
    </xf>
    <xf numFmtId="2" fontId="152" fillId="6" borderId="31" xfId="0" applyNumberFormat="1" applyFont="1" applyFill="1" applyBorder="1" applyAlignment="1">
      <alignment horizontal="right" vertical="center"/>
    </xf>
    <xf numFmtId="4" fontId="152" fillId="8" borderId="33" xfId="0" applyNumberFormat="1" applyFont="1" applyFill="1" applyBorder="1" applyAlignment="1">
      <alignment horizontal="right" vertical="center"/>
    </xf>
    <xf numFmtId="2" fontId="152" fillId="6" borderId="33" xfId="0" applyNumberFormat="1" applyFont="1" applyFill="1" applyBorder="1" applyAlignment="1">
      <alignment horizontal="right" vertical="center"/>
    </xf>
    <xf numFmtId="0" fontId="150" fillId="6" borderId="31" xfId="0" applyFont="1" applyFill="1" applyBorder="1" applyAlignment="1">
      <alignment horizontal="center" vertical="center"/>
    </xf>
    <xf numFmtId="0" fontId="150" fillId="6" borderId="33" xfId="0" applyFont="1" applyFill="1" applyBorder="1" applyAlignment="1">
      <alignment horizontal="center" vertical="center"/>
    </xf>
    <xf numFmtId="0" fontId="151" fillId="6" borderId="33" xfId="0" applyFont="1" applyFill="1" applyBorder="1" applyAlignment="1">
      <alignment horizontal="center" vertical="center"/>
    </xf>
    <xf numFmtId="0" fontId="89" fillId="6" borderId="33" xfId="0" applyFont="1" applyFill="1" applyBorder="1" applyAlignment="1">
      <alignment horizontal="center" vertical="center"/>
    </xf>
    <xf numFmtId="0" fontId="151" fillId="6" borderId="31" xfId="0" applyFont="1" applyFill="1" applyBorder="1" applyAlignment="1">
      <alignment horizontal="center" vertical="center"/>
    </xf>
    <xf numFmtId="0" fontId="89" fillId="6" borderId="31" xfId="0" applyFont="1" applyFill="1" applyBorder="1" applyAlignment="1">
      <alignment horizontal="center" vertical="center"/>
    </xf>
    <xf numFmtId="4" fontId="93" fillId="8" borderId="33" xfId="0" applyNumberFormat="1" applyFont="1" applyFill="1" applyBorder="1" applyAlignment="1">
      <alignment horizontal="right" vertical="center"/>
    </xf>
    <xf numFmtId="0" fontId="142" fillId="14" borderId="10" xfId="0" applyFont="1" applyFill="1" applyBorder="1" applyAlignment="1">
      <alignment horizontal="center" vertical="center"/>
    </xf>
    <xf numFmtId="0" fontId="159" fillId="8" borderId="28" xfId="0" applyFont="1" applyFill="1" applyBorder="1" applyAlignment="1">
      <alignment horizontal="center" vertical="center"/>
    </xf>
    <xf numFmtId="4" fontId="170" fillId="8" borderId="31" xfId="0" applyNumberFormat="1" applyFont="1" applyFill="1" applyBorder="1" applyAlignment="1">
      <alignment horizontal="center" vertical="center"/>
    </xf>
    <xf numFmtId="2" fontId="124" fillId="6" borderId="31" xfId="0" applyNumberFormat="1" applyFont="1" applyFill="1" applyBorder="1" applyAlignment="1">
      <alignment horizontal="center" vertical="center"/>
    </xf>
    <xf numFmtId="0" fontId="168" fillId="8" borderId="31" xfId="0" applyFont="1" applyFill="1" applyBorder="1" applyAlignment="1">
      <alignment horizontal="center" vertical="center"/>
    </xf>
    <xf numFmtId="0" fontId="169" fillId="8" borderId="31" xfId="0" applyFont="1" applyFill="1" applyBorder="1" applyAlignment="1">
      <alignment horizontal="center" vertical="center"/>
    </xf>
    <xf numFmtId="0" fontId="91" fillId="6" borderId="33" xfId="0" applyFont="1" applyFill="1" applyBorder="1" applyAlignment="1">
      <alignment horizontal="center" vertical="center"/>
    </xf>
    <xf numFmtId="2" fontId="92" fillId="10" borderId="31" xfId="0" applyNumberFormat="1" applyFont="1" applyFill="1" applyBorder="1" applyAlignment="1">
      <alignment horizontal="center" vertical="center"/>
    </xf>
    <xf numFmtId="0" fontId="69" fillId="6" borderId="31" xfId="0" applyFont="1" applyFill="1" applyBorder="1" applyAlignment="1">
      <alignment horizontal="center" vertical="center"/>
    </xf>
    <xf numFmtId="0" fontId="170" fillId="6" borderId="31" xfId="0" applyFont="1" applyFill="1" applyBorder="1" applyAlignment="1">
      <alignment horizontal="center" vertical="center"/>
    </xf>
    <xf numFmtId="4" fontId="53" fillId="8" borderId="31" xfId="0" applyNumberFormat="1" applyFont="1" applyFill="1" applyBorder="1" applyAlignment="1">
      <alignment horizontal="right" vertical="center"/>
    </xf>
    <xf numFmtId="2" fontId="85" fillId="6" borderId="31" xfId="0" applyNumberFormat="1" applyFont="1" applyFill="1" applyBorder="1" applyAlignment="1">
      <alignment horizontal="right" vertical="center"/>
    </xf>
    <xf numFmtId="0" fontId="55" fillId="6" borderId="33" xfId="0" applyFont="1" applyFill="1" applyBorder="1" applyAlignment="1">
      <alignment horizontal="center" vertical="center"/>
    </xf>
    <xf numFmtId="0" fontId="42" fillId="15" borderId="36" xfId="0" applyFont="1" applyFill="1" applyBorder="1" applyAlignment="1">
      <alignment horizontal="center" vertical="center"/>
    </xf>
    <xf numFmtId="0" fontId="9" fillId="0" borderId="37" xfId="0" applyFont="1" applyBorder="1"/>
    <xf numFmtId="0" fontId="9" fillId="0" borderId="38" xfId="0" applyFont="1" applyBorder="1"/>
    <xf numFmtId="0" fontId="9" fillId="0" borderId="35" xfId="0" applyFont="1" applyBorder="1"/>
    <xf numFmtId="2" fontId="113" fillId="6" borderId="31" xfId="0" applyNumberFormat="1" applyFont="1" applyFill="1" applyBorder="1" applyAlignment="1">
      <alignment horizontal="center" vertical="center"/>
    </xf>
    <xf numFmtId="0" fontId="76" fillId="6" borderId="31" xfId="0" applyFont="1" applyFill="1" applyBorder="1" applyAlignment="1">
      <alignment horizontal="center" vertical="center"/>
    </xf>
    <xf numFmtId="0" fontId="111" fillId="4" borderId="10" xfId="0" applyFont="1" applyFill="1" applyBorder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80" fillId="6" borderId="10" xfId="0" applyFont="1" applyFill="1" applyBorder="1" applyAlignment="1">
      <alignment horizontal="center" vertical="center"/>
    </xf>
    <xf numFmtId="0" fontId="182" fillId="6" borderId="10" xfId="0" applyFont="1" applyFill="1" applyBorder="1" applyAlignment="1">
      <alignment horizontal="center" vertical="center"/>
    </xf>
    <xf numFmtId="0" fontId="176" fillId="8" borderId="33" xfId="0" applyFont="1" applyFill="1" applyBorder="1" applyAlignment="1">
      <alignment horizontal="center" vertical="center"/>
    </xf>
    <xf numFmtId="0" fontId="83" fillId="6" borderId="33" xfId="0" applyFont="1" applyFill="1" applyBorder="1" applyAlignment="1">
      <alignment horizontal="center" vertical="center"/>
    </xf>
    <xf numFmtId="0" fontId="103" fillId="6" borderId="33" xfId="0" applyFont="1" applyFill="1" applyBorder="1" applyAlignment="1">
      <alignment horizontal="center" vertical="center"/>
    </xf>
    <xf numFmtId="4" fontId="85" fillId="8" borderId="33" xfId="0" applyNumberFormat="1" applyFont="1" applyFill="1" applyBorder="1" applyAlignment="1">
      <alignment horizontal="right" vertical="center"/>
    </xf>
    <xf numFmtId="2" fontId="85" fillId="6" borderId="33" xfId="0" applyNumberFormat="1" applyFont="1" applyFill="1" applyBorder="1" applyAlignment="1">
      <alignment horizontal="right" vertical="center"/>
    </xf>
    <xf numFmtId="0" fontId="176" fillId="8" borderId="31" xfId="0" applyFont="1" applyFill="1" applyBorder="1" applyAlignment="1">
      <alignment horizontal="center" vertical="center"/>
    </xf>
    <xf numFmtId="0" fontId="91" fillId="6" borderId="31" xfId="0" applyFont="1" applyFill="1" applyBorder="1" applyAlignment="1">
      <alignment horizontal="center" vertical="center"/>
    </xf>
    <xf numFmtId="4" fontId="85" fillId="8" borderId="31" xfId="0" applyNumberFormat="1" applyFont="1" applyFill="1" applyBorder="1" applyAlignment="1">
      <alignment horizontal="right" vertical="center"/>
    </xf>
    <xf numFmtId="0" fontId="117" fillId="6" borderId="33" xfId="0" applyFont="1" applyFill="1" applyBorder="1" applyAlignment="1">
      <alignment horizontal="right" vertical="center"/>
    </xf>
    <xf numFmtId="0" fontId="172" fillId="8" borderId="33" xfId="0" applyFont="1" applyFill="1" applyBorder="1" applyAlignment="1">
      <alignment horizontal="center" vertical="center"/>
    </xf>
    <xf numFmtId="4" fontId="173" fillId="8" borderId="31" xfId="0" applyNumberFormat="1" applyFont="1" applyFill="1" applyBorder="1" applyAlignment="1">
      <alignment horizontal="center" vertical="center"/>
    </xf>
    <xf numFmtId="0" fontId="111" fillId="6" borderId="10" xfId="0" applyFont="1" applyFill="1" applyBorder="1" applyAlignment="1">
      <alignment horizontal="center" vertical="center"/>
    </xf>
    <xf numFmtId="0" fontId="42" fillId="17" borderId="36" xfId="0" applyFont="1" applyFill="1" applyBorder="1" applyAlignment="1">
      <alignment horizontal="center" vertical="center"/>
    </xf>
    <xf numFmtId="0" fontId="171" fillId="8" borderId="31" xfId="0" applyFont="1" applyFill="1" applyBorder="1" applyAlignment="1">
      <alignment horizontal="center" vertical="center"/>
    </xf>
    <xf numFmtId="0" fontId="170" fillId="6" borderId="33" xfId="0" applyFont="1" applyFill="1" applyBorder="1" applyAlignment="1">
      <alignment horizontal="center" vertical="center"/>
    </xf>
    <xf numFmtId="0" fontId="169" fillId="8" borderId="33" xfId="0" applyFont="1" applyFill="1" applyBorder="1" applyAlignment="1">
      <alignment horizontal="center" vertical="center"/>
    </xf>
    <xf numFmtId="0" fontId="76" fillId="6" borderId="33" xfId="0" applyFont="1" applyFill="1" applyBorder="1" applyAlignment="1">
      <alignment horizontal="center" vertical="center"/>
    </xf>
    <xf numFmtId="0" fontId="69" fillId="6" borderId="33" xfId="0" applyFont="1" applyFill="1" applyBorder="1" applyAlignment="1">
      <alignment horizontal="center" vertical="center"/>
    </xf>
    <xf numFmtId="0" fontId="142" fillId="14" borderId="24" xfId="0" applyFont="1" applyFill="1" applyBorder="1" applyAlignment="1">
      <alignment horizontal="center" vertical="center"/>
    </xf>
    <xf numFmtId="0" fontId="9" fillId="0" borderId="25" xfId="0" applyFont="1" applyBorder="1"/>
    <xf numFmtId="4" fontId="93" fillId="8" borderId="31" xfId="0" applyNumberFormat="1" applyFont="1" applyFill="1" applyBorder="1" applyAlignment="1">
      <alignment horizontal="right" vertical="center"/>
    </xf>
    <xf numFmtId="0" fontId="49" fillId="6" borderId="33" xfId="0" applyFont="1" applyFill="1" applyBorder="1" applyAlignment="1">
      <alignment horizontal="center" vertical="center" wrapText="1"/>
    </xf>
    <xf numFmtId="0" fontId="156" fillId="14" borderId="24" xfId="0" applyFont="1" applyFill="1" applyBorder="1" applyAlignment="1">
      <alignment horizontal="center" vertical="center"/>
    </xf>
    <xf numFmtId="0" fontId="49" fillId="6" borderId="31" xfId="0" applyFont="1" applyFill="1" applyBorder="1" applyAlignment="1">
      <alignment horizontal="center" vertical="center" wrapText="1"/>
    </xf>
    <xf numFmtId="0" fontId="155" fillId="8" borderId="31" xfId="0" applyFont="1" applyFill="1" applyBorder="1" applyAlignment="1">
      <alignment horizontal="center" vertical="center"/>
    </xf>
    <xf numFmtId="0" fontId="155" fillId="8" borderId="33" xfId="0" applyFont="1" applyFill="1" applyBorder="1" applyAlignment="1">
      <alignment horizontal="center" vertical="center"/>
    </xf>
    <xf numFmtId="0" fontId="75" fillId="6" borderId="31" xfId="0" applyFont="1" applyFill="1" applyBorder="1" applyAlignment="1">
      <alignment horizontal="center" vertical="center"/>
    </xf>
    <xf numFmtId="0" fontId="63" fillId="6" borderId="31" xfId="0" applyFont="1" applyFill="1" applyBorder="1" applyAlignment="1">
      <alignment horizontal="center" vertical="center"/>
    </xf>
    <xf numFmtId="0" fontId="146" fillId="0" borderId="0" xfId="0" applyFont="1" applyAlignment="1">
      <alignment horizontal="center" vertical="top"/>
    </xf>
    <xf numFmtId="0" fontId="75" fillId="6" borderId="33" xfId="0" applyFont="1" applyFill="1" applyBorder="1" applyAlignment="1">
      <alignment horizontal="center" vertical="center"/>
    </xf>
    <xf numFmtId="0" fontId="63" fillId="6" borderId="33" xfId="0" applyFont="1" applyFill="1" applyBorder="1" applyAlignment="1">
      <alignment horizontal="center" vertical="center"/>
    </xf>
    <xf numFmtId="4" fontId="53" fillId="8" borderId="33" xfId="0" applyNumberFormat="1" applyFont="1" applyFill="1" applyBorder="1" applyAlignment="1">
      <alignment horizontal="right" vertical="center"/>
    </xf>
    <xf numFmtId="2" fontId="93" fillId="6" borderId="33" xfId="0" applyNumberFormat="1" applyFont="1" applyFill="1" applyBorder="1" applyAlignment="1">
      <alignment horizontal="right" vertical="center"/>
    </xf>
    <xf numFmtId="0" fontId="90" fillId="6" borderId="31" xfId="0" applyFont="1" applyFill="1" applyBorder="1" applyAlignment="1">
      <alignment horizontal="center" vertical="center"/>
    </xf>
    <xf numFmtId="0" fontId="153" fillId="6" borderId="33" xfId="0" applyFont="1" applyFill="1" applyBorder="1" applyAlignment="1">
      <alignment horizontal="center" vertical="center"/>
    </xf>
    <xf numFmtId="0" fontId="90" fillId="6" borderId="33" xfId="0" applyFont="1" applyFill="1" applyBorder="1" applyAlignment="1">
      <alignment horizontal="center" vertical="center"/>
    </xf>
    <xf numFmtId="0" fontId="153" fillId="6" borderId="31" xfId="0" applyFont="1" applyFill="1" applyBorder="1" applyAlignment="1">
      <alignment horizontal="center" vertical="center"/>
    </xf>
    <xf numFmtId="2" fontId="93" fillId="6" borderId="31" xfId="0" applyNumberFormat="1" applyFont="1" applyFill="1" applyBorder="1" applyAlignment="1">
      <alignment horizontal="right" vertical="center"/>
    </xf>
    <xf numFmtId="0" fontId="122" fillId="6" borderId="31" xfId="0" applyFont="1" applyFill="1" applyBorder="1" applyAlignment="1">
      <alignment horizontal="center" vertical="center" wrapText="1"/>
    </xf>
    <xf numFmtId="0" fontId="86" fillId="6" borderId="31" xfId="0" applyFont="1" applyFill="1" applyBorder="1" applyAlignment="1">
      <alignment horizontal="center" vertical="center" wrapText="1"/>
    </xf>
    <xf numFmtId="0" fontId="122" fillId="6" borderId="33" xfId="0" applyFont="1" applyFill="1" applyBorder="1" applyAlignment="1">
      <alignment horizontal="center" vertical="center" wrapText="1"/>
    </xf>
    <xf numFmtId="0" fontId="110" fillId="6" borderId="33" xfId="0" applyFont="1" applyFill="1" applyBorder="1" applyAlignment="1">
      <alignment horizontal="center" vertical="center"/>
    </xf>
    <xf numFmtId="0" fontId="111" fillId="6" borderId="33" xfId="0" applyFont="1" applyFill="1" applyBorder="1" applyAlignment="1">
      <alignment horizontal="center" vertical="center"/>
    </xf>
    <xf numFmtId="0" fontId="86" fillId="6" borderId="33" xfId="0" applyFont="1" applyFill="1" applyBorder="1" applyAlignment="1">
      <alignment horizontal="center" vertical="center" wrapText="1"/>
    </xf>
    <xf numFmtId="0" fontId="100" fillId="8" borderId="28" xfId="0" applyFont="1" applyFill="1" applyBorder="1" applyAlignment="1">
      <alignment horizontal="center" vertical="center"/>
    </xf>
    <xf numFmtId="0" fontId="42" fillId="13" borderId="28" xfId="0" applyFont="1" applyFill="1" applyBorder="1" applyAlignment="1">
      <alignment horizontal="center" vertical="center"/>
    </xf>
    <xf numFmtId="0" fontId="144" fillId="8" borderId="24" xfId="0" applyFont="1" applyFill="1" applyBorder="1" applyAlignment="1">
      <alignment horizontal="center" vertical="center" wrapText="1"/>
    </xf>
    <xf numFmtId="0" fontId="35" fillId="6" borderId="10" xfId="0" applyFont="1" applyFill="1" applyBorder="1" applyAlignment="1">
      <alignment horizontal="left" vertical="center" wrapText="1"/>
    </xf>
    <xf numFmtId="0" fontId="42" fillId="9" borderId="24" xfId="0" applyFont="1" applyFill="1" applyBorder="1" applyAlignment="1">
      <alignment horizontal="center" vertical="center"/>
    </xf>
    <xf numFmtId="0" fontId="42" fillId="11" borderId="24" xfId="0" applyFont="1" applyFill="1" applyBorder="1" applyAlignment="1">
      <alignment horizontal="center" vertical="center"/>
    </xf>
    <xf numFmtId="0" fontId="42" fillId="12" borderId="28" xfId="0" applyFont="1" applyFill="1" applyBorder="1" applyAlignment="1">
      <alignment horizontal="center" vertical="center"/>
    </xf>
    <xf numFmtId="49" fontId="193" fillId="26" borderId="10" xfId="0" applyNumberFormat="1" applyFont="1" applyFill="1" applyBorder="1" applyAlignment="1">
      <alignment horizontal="center" vertical="center" wrapText="1"/>
    </xf>
    <xf numFmtId="49" fontId="193" fillId="0" borderId="0" xfId="0" applyNumberFormat="1" applyFont="1" applyAlignment="1">
      <alignment horizontal="center" vertical="center" wrapText="1"/>
    </xf>
    <xf numFmtId="0" fontId="191" fillId="0" borderId="5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9" fontId="193" fillId="18" borderId="10" xfId="0" applyNumberFormat="1" applyFont="1" applyFill="1" applyBorder="1" applyAlignment="1">
      <alignment horizontal="center" vertical="center" wrapText="1"/>
    </xf>
    <xf numFmtId="49" fontId="193" fillId="21" borderId="10" xfId="0" applyNumberFormat="1" applyFont="1" applyFill="1" applyBorder="1" applyAlignment="1">
      <alignment horizontal="center" vertical="center" wrapText="1"/>
    </xf>
    <xf numFmtId="49" fontId="193" fillId="16" borderId="10" xfId="0" applyNumberFormat="1" applyFont="1" applyFill="1" applyBorder="1" applyAlignment="1">
      <alignment horizontal="center" vertical="center" wrapText="1"/>
    </xf>
    <xf numFmtId="0" fontId="166" fillId="0" borderId="60" xfId="0" applyFont="1" applyBorder="1" applyAlignment="1">
      <alignment horizontal="center" vertical="center" wrapText="1"/>
    </xf>
    <xf numFmtId="0" fontId="9" fillId="0" borderId="61" xfId="0" applyFont="1" applyBorder="1"/>
    <xf numFmtId="49" fontId="193" fillId="22" borderId="10" xfId="0" applyNumberFormat="1" applyFont="1" applyFill="1" applyBorder="1" applyAlignment="1">
      <alignment horizontal="center" vertical="center" wrapText="1"/>
    </xf>
    <xf numFmtId="49" fontId="193" fillId="24" borderId="10" xfId="0" applyNumberFormat="1" applyFont="1" applyFill="1" applyBorder="1" applyAlignment="1">
      <alignment horizontal="center" vertical="center" wrapText="1"/>
    </xf>
    <xf numFmtId="0" fontId="166" fillId="0" borderId="68" xfId="0" applyFont="1" applyBorder="1" applyAlignment="1">
      <alignment horizontal="center" vertical="center" wrapText="1"/>
    </xf>
    <xf numFmtId="0" fontId="9" fillId="0" borderId="69" xfId="0" applyFont="1" applyBorder="1"/>
    <xf numFmtId="0" fontId="9" fillId="0" borderId="46" xfId="0" applyFont="1" applyBorder="1"/>
    <xf numFmtId="2" fontId="199" fillId="3" borderId="1" xfId="0" applyNumberFormat="1" applyFont="1" applyFill="1" applyBorder="1" applyAlignment="1">
      <alignment horizontal="center" vertical="center" wrapText="1"/>
    </xf>
    <xf numFmtId="0" fontId="9" fillId="0" borderId="70" xfId="0" applyFont="1" applyBorder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CC99"/>
      <color rgb="FFFF99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0" Type="http://schemas.openxmlformats.org/officeDocument/2006/relationships/image" Target="../media/image16.jpg"/><Relationship Id="rId4" Type="http://schemas.openxmlformats.org/officeDocument/2006/relationships/image" Target="../media/image10.png"/><Relationship Id="rId9" Type="http://schemas.openxmlformats.org/officeDocument/2006/relationships/image" Target="../media/image1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5.png"/><Relationship Id="rId117" Type="http://schemas.openxmlformats.org/officeDocument/2006/relationships/image" Target="../media/image136.jpg"/><Relationship Id="rId21" Type="http://schemas.openxmlformats.org/officeDocument/2006/relationships/image" Target="../media/image40.jpg"/><Relationship Id="rId42" Type="http://schemas.openxmlformats.org/officeDocument/2006/relationships/image" Target="../media/image61.jpg"/><Relationship Id="rId47" Type="http://schemas.openxmlformats.org/officeDocument/2006/relationships/image" Target="../media/image66.jpg"/><Relationship Id="rId63" Type="http://schemas.openxmlformats.org/officeDocument/2006/relationships/image" Target="../media/image82.png"/><Relationship Id="rId68" Type="http://schemas.openxmlformats.org/officeDocument/2006/relationships/image" Target="../media/image87.jpg"/><Relationship Id="rId84" Type="http://schemas.openxmlformats.org/officeDocument/2006/relationships/image" Target="../media/image103.jpg"/><Relationship Id="rId89" Type="http://schemas.openxmlformats.org/officeDocument/2006/relationships/image" Target="../media/image108.png"/><Relationship Id="rId112" Type="http://schemas.openxmlformats.org/officeDocument/2006/relationships/image" Target="../media/image131.jpg"/><Relationship Id="rId16" Type="http://schemas.openxmlformats.org/officeDocument/2006/relationships/image" Target="../media/image35.jpg"/><Relationship Id="rId107" Type="http://schemas.openxmlformats.org/officeDocument/2006/relationships/image" Target="../media/image126.jpg"/><Relationship Id="rId11" Type="http://schemas.openxmlformats.org/officeDocument/2006/relationships/image" Target="../media/image30.jpg"/><Relationship Id="rId32" Type="http://schemas.openxmlformats.org/officeDocument/2006/relationships/image" Target="../media/image51.png"/><Relationship Id="rId37" Type="http://schemas.openxmlformats.org/officeDocument/2006/relationships/image" Target="../media/image56.jpg"/><Relationship Id="rId53" Type="http://schemas.openxmlformats.org/officeDocument/2006/relationships/image" Target="../media/image72.jpg"/><Relationship Id="rId58" Type="http://schemas.openxmlformats.org/officeDocument/2006/relationships/image" Target="../media/image77.jpg"/><Relationship Id="rId74" Type="http://schemas.openxmlformats.org/officeDocument/2006/relationships/image" Target="../media/image93.jpg"/><Relationship Id="rId79" Type="http://schemas.openxmlformats.org/officeDocument/2006/relationships/image" Target="../media/image98.jpg"/><Relationship Id="rId102" Type="http://schemas.openxmlformats.org/officeDocument/2006/relationships/image" Target="../media/image121.jpg"/><Relationship Id="rId123" Type="http://schemas.openxmlformats.org/officeDocument/2006/relationships/image" Target="../media/image142.jpg"/><Relationship Id="rId5" Type="http://schemas.openxmlformats.org/officeDocument/2006/relationships/image" Target="../media/image24.jpg"/><Relationship Id="rId90" Type="http://schemas.openxmlformats.org/officeDocument/2006/relationships/image" Target="../media/image109.jpg"/><Relationship Id="rId95" Type="http://schemas.openxmlformats.org/officeDocument/2006/relationships/image" Target="../media/image114.jpg"/><Relationship Id="rId22" Type="http://schemas.openxmlformats.org/officeDocument/2006/relationships/image" Target="../media/image41.jpg"/><Relationship Id="rId27" Type="http://schemas.openxmlformats.org/officeDocument/2006/relationships/image" Target="../media/image46.png"/><Relationship Id="rId43" Type="http://schemas.openxmlformats.org/officeDocument/2006/relationships/image" Target="../media/image62.jpg"/><Relationship Id="rId48" Type="http://schemas.openxmlformats.org/officeDocument/2006/relationships/image" Target="../media/image67.png"/><Relationship Id="rId64" Type="http://schemas.openxmlformats.org/officeDocument/2006/relationships/image" Target="../media/image83.jpg"/><Relationship Id="rId69" Type="http://schemas.openxmlformats.org/officeDocument/2006/relationships/image" Target="../media/image88.jpg"/><Relationship Id="rId113" Type="http://schemas.openxmlformats.org/officeDocument/2006/relationships/image" Target="../media/image132.jpg"/><Relationship Id="rId118" Type="http://schemas.openxmlformats.org/officeDocument/2006/relationships/image" Target="../media/image137.png"/><Relationship Id="rId80" Type="http://schemas.openxmlformats.org/officeDocument/2006/relationships/image" Target="../media/image99.png"/><Relationship Id="rId85" Type="http://schemas.openxmlformats.org/officeDocument/2006/relationships/image" Target="../media/image104.jpg"/><Relationship Id="rId12" Type="http://schemas.openxmlformats.org/officeDocument/2006/relationships/image" Target="../media/image31.jpg"/><Relationship Id="rId17" Type="http://schemas.openxmlformats.org/officeDocument/2006/relationships/image" Target="../media/image36.jpg"/><Relationship Id="rId33" Type="http://schemas.openxmlformats.org/officeDocument/2006/relationships/image" Target="../media/image52.jpg"/><Relationship Id="rId38" Type="http://schemas.openxmlformats.org/officeDocument/2006/relationships/image" Target="../media/image57.jpg"/><Relationship Id="rId59" Type="http://schemas.openxmlformats.org/officeDocument/2006/relationships/image" Target="../media/image78.jpg"/><Relationship Id="rId103" Type="http://schemas.openxmlformats.org/officeDocument/2006/relationships/image" Target="../media/image122.jpg"/><Relationship Id="rId108" Type="http://schemas.openxmlformats.org/officeDocument/2006/relationships/image" Target="../media/image127.jpg"/><Relationship Id="rId124" Type="http://schemas.openxmlformats.org/officeDocument/2006/relationships/image" Target="../media/image143.jpg"/><Relationship Id="rId54" Type="http://schemas.openxmlformats.org/officeDocument/2006/relationships/image" Target="../media/image73.jpg"/><Relationship Id="rId70" Type="http://schemas.openxmlformats.org/officeDocument/2006/relationships/image" Target="../media/image89.jpg"/><Relationship Id="rId75" Type="http://schemas.openxmlformats.org/officeDocument/2006/relationships/image" Target="../media/image94.png"/><Relationship Id="rId91" Type="http://schemas.openxmlformats.org/officeDocument/2006/relationships/image" Target="../media/image110.jpg"/><Relationship Id="rId96" Type="http://schemas.openxmlformats.org/officeDocument/2006/relationships/image" Target="../media/image115.jpg"/><Relationship Id="rId1" Type="http://schemas.openxmlformats.org/officeDocument/2006/relationships/image" Target="../media/image20.jpg"/><Relationship Id="rId6" Type="http://schemas.openxmlformats.org/officeDocument/2006/relationships/image" Target="../media/image25.jpg"/><Relationship Id="rId23" Type="http://schemas.openxmlformats.org/officeDocument/2006/relationships/image" Target="../media/image42.jpg"/><Relationship Id="rId28" Type="http://schemas.openxmlformats.org/officeDocument/2006/relationships/image" Target="../media/image47.png"/><Relationship Id="rId49" Type="http://schemas.openxmlformats.org/officeDocument/2006/relationships/image" Target="../media/image68.jpg"/><Relationship Id="rId114" Type="http://schemas.openxmlformats.org/officeDocument/2006/relationships/image" Target="../media/image133.jpg"/><Relationship Id="rId119" Type="http://schemas.openxmlformats.org/officeDocument/2006/relationships/image" Target="../media/image138.png"/><Relationship Id="rId44" Type="http://schemas.openxmlformats.org/officeDocument/2006/relationships/image" Target="../media/image63.jpg"/><Relationship Id="rId60" Type="http://schemas.openxmlformats.org/officeDocument/2006/relationships/image" Target="../media/image79.jpg"/><Relationship Id="rId65" Type="http://schemas.openxmlformats.org/officeDocument/2006/relationships/image" Target="../media/image84.jpg"/><Relationship Id="rId81" Type="http://schemas.openxmlformats.org/officeDocument/2006/relationships/image" Target="../media/image100.jpg"/><Relationship Id="rId86" Type="http://schemas.openxmlformats.org/officeDocument/2006/relationships/image" Target="../media/image105.jpg"/><Relationship Id="rId13" Type="http://schemas.openxmlformats.org/officeDocument/2006/relationships/image" Target="../media/image32.jpg"/><Relationship Id="rId18" Type="http://schemas.openxmlformats.org/officeDocument/2006/relationships/image" Target="../media/image37.jpg"/><Relationship Id="rId39" Type="http://schemas.openxmlformats.org/officeDocument/2006/relationships/image" Target="../media/image58.jpg"/><Relationship Id="rId109" Type="http://schemas.openxmlformats.org/officeDocument/2006/relationships/image" Target="../media/image128.jpg"/><Relationship Id="rId34" Type="http://schemas.openxmlformats.org/officeDocument/2006/relationships/image" Target="../media/image53.jpg"/><Relationship Id="rId50" Type="http://schemas.openxmlformats.org/officeDocument/2006/relationships/image" Target="../media/image69.jpg"/><Relationship Id="rId55" Type="http://schemas.openxmlformats.org/officeDocument/2006/relationships/image" Target="../media/image74.jpg"/><Relationship Id="rId76" Type="http://schemas.openxmlformats.org/officeDocument/2006/relationships/image" Target="../media/image95.jpg"/><Relationship Id="rId97" Type="http://schemas.openxmlformats.org/officeDocument/2006/relationships/image" Target="../media/image116.jpg"/><Relationship Id="rId104" Type="http://schemas.openxmlformats.org/officeDocument/2006/relationships/image" Target="../media/image123.png"/><Relationship Id="rId120" Type="http://schemas.openxmlformats.org/officeDocument/2006/relationships/image" Target="../media/image139.png"/><Relationship Id="rId125" Type="http://schemas.openxmlformats.org/officeDocument/2006/relationships/image" Target="../media/image144.png"/><Relationship Id="rId7" Type="http://schemas.openxmlformats.org/officeDocument/2006/relationships/image" Target="../media/image26.png"/><Relationship Id="rId71" Type="http://schemas.openxmlformats.org/officeDocument/2006/relationships/image" Target="../media/image90.jpg"/><Relationship Id="rId92" Type="http://schemas.openxmlformats.org/officeDocument/2006/relationships/image" Target="../media/image111.jpg"/><Relationship Id="rId2" Type="http://schemas.openxmlformats.org/officeDocument/2006/relationships/image" Target="../media/image21.jpg"/><Relationship Id="rId29" Type="http://schemas.openxmlformats.org/officeDocument/2006/relationships/image" Target="../media/image48.jpg"/><Relationship Id="rId24" Type="http://schemas.openxmlformats.org/officeDocument/2006/relationships/image" Target="../media/image43.jpg"/><Relationship Id="rId40" Type="http://schemas.openxmlformats.org/officeDocument/2006/relationships/image" Target="../media/image59.jpg"/><Relationship Id="rId45" Type="http://schemas.openxmlformats.org/officeDocument/2006/relationships/image" Target="../media/image64.jpg"/><Relationship Id="rId66" Type="http://schemas.openxmlformats.org/officeDocument/2006/relationships/image" Target="../media/image85.jpg"/><Relationship Id="rId87" Type="http://schemas.openxmlformats.org/officeDocument/2006/relationships/image" Target="../media/image106.jpg"/><Relationship Id="rId110" Type="http://schemas.openxmlformats.org/officeDocument/2006/relationships/image" Target="../media/image129.png"/><Relationship Id="rId115" Type="http://schemas.openxmlformats.org/officeDocument/2006/relationships/image" Target="../media/image134.jpg"/><Relationship Id="rId61" Type="http://schemas.openxmlformats.org/officeDocument/2006/relationships/image" Target="../media/image80.jpg"/><Relationship Id="rId82" Type="http://schemas.openxmlformats.org/officeDocument/2006/relationships/image" Target="../media/image101.jpg"/><Relationship Id="rId19" Type="http://schemas.openxmlformats.org/officeDocument/2006/relationships/image" Target="../media/image38.jpg"/><Relationship Id="rId14" Type="http://schemas.openxmlformats.org/officeDocument/2006/relationships/image" Target="../media/image33.jpg"/><Relationship Id="rId30" Type="http://schemas.openxmlformats.org/officeDocument/2006/relationships/image" Target="../media/image49.jpg"/><Relationship Id="rId35" Type="http://schemas.openxmlformats.org/officeDocument/2006/relationships/image" Target="../media/image54.jpg"/><Relationship Id="rId56" Type="http://schemas.openxmlformats.org/officeDocument/2006/relationships/image" Target="../media/image75.jpg"/><Relationship Id="rId77" Type="http://schemas.openxmlformats.org/officeDocument/2006/relationships/image" Target="../media/image96.png"/><Relationship Id="rId100" Type="http://schemas.openxmlformats.org/officeDocument/2006/relationships/image" Target="../media/image119.png"/><Relationship Id="rId105" Type="http://schemas.openxmlformats.org/officeDocument/2006/relationships/image" Target="../media/image124.jpg"/><Relationship Id="rId8" Type="http://schemas.openxmlformats.org/officeDocument/2006/relationships/image" Target="../media/image27.png"/><Relationship Id="rId51" Type="http://schemas.openxmlformats.org/officeDocument/2006/relationships/image" Target="../media/image70.jpg"/><Relationship Id="rId72" Type="http://schemas.openxmlformats.org/officeDocument/2006/relationships/image" Target="../media/image91.jpg"/><Relationship Id="rId93" Type="http://schemas.openxmlformats.org/officeDocument/2006/relationships/image" Target="../media/image112.png"/><Relationship Id="rId98" Type="http://schemas.openxmlformats.org/officeDocument/2006/relationships/image" Target="../media/image117.jpg"/><Relationship Id="rId121" Type="http://schemas.openxmlformats.org/officeDocument/2006/relationships/image" Target="../media/image140.jpg"/><Relationship Id="rId3" Type="http://schemas.openxmlformats.org/officeDocument/2006/relationships/image" Target="../media/image22.jpg"/><Relationship Id="rId25" Type="http://schemas.openxmlformats.org/officeDocument/2006/relationships/image" Target="../media/image44.jpg"/><Relationship Id="rId46" Type="http://schemas.openxmlformats.org/officeDocument/2006/relationships/image" Target="../media/image65.jpg"/><Relationship Id="rId67" Type="http://schemas.openxmlformats.org/officeDocument/2006/relationships/image" Target="../media/image86.jpg"/><Relationship Id="rId116" Type="http://schemas.openxmlformats.org/officeDocument/2006/relationships/image" Target="../media/image135.jpg"/><Relationship Id="rId20" Type="http://schemas.openxmlformats.org/officeDocument/2006/relationships/image" Target="../media/image39.jpg"/><Relationship Id="rId41" Type="http://schemas.openxmlformats.org/officeDocument/2006/relationships/image" Target="../media/image60.jpg"/><Relationship Id="rId62" Type="http://schemas.openxmlformats.org/officeDocument/2006/relationships/image" Target="../media/image81.jpg"/><Relationship Id="rId83" Type="http://schemas.openxmlformats.org/officeDocument/2006/relationships/image" Target="../media/image102.png"/><Relationship Id="rId88" Type="http://schemas.openxmlformats.org/officeDocument/2006/relationships/image" Target="../media/image107.jpg"/><Relationship Id="rId111" Type="http://schemas.openxmlformats.org/officeDocument/2006/relationships/image" Target="../media/image130.png"/><Relationship Id="rId15" Type="http://schemas.openxmlformats.org/officeDocument/2006/relationships/image" Target="../media/image34.png"/><Relationship Id="rId36" Type="http://schemas.openxmlformats.org/officeDocument/2006/relationships/image" Target="../media/image55.jpg"/><Relationship Id="rId57" Type="http://schemas.openxmlformats.org/officeDocument/2006/relationships/image" Target="../media/image76.jpg"/><Relationship Id="rId106" Type="http://schemas.openxmlformats.org/officeDocument/2006/relationships/image" Target="../media/image125.png"/><Relationship Id="rId10" Type="http://schemas.openxmlformats.org/officeDocument/2006/relationships/image" Target="../media/image29.png"/><Relationship Id="rId31" Type="http://schemas.openxmlformats.org/officeDocument/2006/relationships/image" Target="../media/image50.jpg"/><Relationship Id="rId52" Type="http://schemas.openxmlformats.org/officeDocument/2006/relationships/image" Target="../media/image71.png"/><Relationship Id="rId73" Type="http://schemas.openxmlformats.org/officeDocument/2006/relationships/image" Target="../media/image92.jpg"/><Relationship Id="rId78" Type="http://schemas.openxmlformats.org/officeDocument/2006/relationships/image" Target="../media/image97.jpg"/><Relationship Id="rId94" Type="http://schemas.openxmlformats.org/officeDocument/2006/relationships/image" Target="../media/image113.jpg"/><Relationship Id="rId99" Type="http://schemas.openxmlformats.org/officeDocument/2006/relationships/image" Target="../media/image118.png"/><Relationship Id="rId101" Type="http://schemas.openxmlformats.org/officeDocument/2006/relationships/image" Target="../media/image120.jpg"/><Relationship Id="rId122" Type="http://schemas.openxmlformats.org/officeDocument/2006/relationships/image" Target="../media/image141.jpg"/><Relationship Id="rId4" Type="http://schemas.openxmlformats.org/officeDocument/2006/relationships/image" Target="../media/image23.jpg"/><Relationship Id="rId9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7.png"/><Relationship Id="rId18" Type="http://schemas.openxmlformats.org/officeDocument/2006/relationships/image" Target="../media/image162.jpg"/><Relationship Id="rId26" Type="http://schemas.openxmlformats.org/officeDocument/2006/relationships/image" Target="../media/image170.png"/><Relationship Id="rId3" Type="http://schemas.openxmlformats.org/officeDocument/2006/relationships/image" Target="../media/image147.png"/><Relationship Id="rId21" Type="http://schemas.openxmlformats.org/officeDocument/2006/relationships/image" Target="../media/image165.png"/><Relationship Id="rId34" Type="http://schemas.openxmlformats.org/officeDocument/2006/relationships/image" Target="../media/image178.png"/><Relationship Id="rId7" Type="http://schemas.openxmlformats.org/officeDocument/2006/relationships/image" Target="../media/image151.png"/><Relationship Id="rId12" Type="http://schemas.openxmlformats.org/officeDocument/2006/relationships/image" Target="../media/image156.jpg"/><Relationship Id="rId17" Type="http://schemas.openxmlformats.org/officeDocument/2006/relationships/image" Target="../media/image161.jpg"/><Relationship Id="rId25" Type="http://schemas.openxmlformats.org/officeDocument/2006/relationships/image" Target="../media/image169.png"/><Relationship Id="rId33" Type="http://schemas.openxmlformats.org/officeDocument/2006/relationships/image" Target="../media/image177.png"/><Relationship Id="rId2" Type="http://schemas.openxmlformats.org/officeDocument/2006/relationships/image" Target="../media/image146.png"/><Relationship Id="rId16" Type="http://schemas.openxmlformats.org/officeDocument/2006/relationships/image" Target="../media/image160.jpg"/><Relationship Id="rId20" Type="http://schemas.openxmlformats.org/officeDocument/2006/relationships/image" Target="../media/image164.png"/><Relationship Id="rId29" Type="http://schemas.openxmlformats.org/officeDocument/2006/relationships/image" Target="../media/image173.png"/><Relationship Id="rId1" Type="http://schemas.openxmlformats.org/officeDocument/2006/relationships/image" Target="../media/image145.png"/><Relationship Id="rId6" Type="http://schemas.openxmlformats.org/officeDocument/2006/relationships/image" Target="../media/image150.png"/><Relationship Id="rId11" Type="http://schemas.openxmlformats.org/officeDocument/2006/relationships/image" Target="../media/image155.jpg"/><Relationship Id="rId24" Type="http://schemas.openxmlformats.org/officeDocument/2006/relationships/image" Target="../media/image168.jpg"/><Relationship Id="rId32" Type="http://schemas.openxmlformats.org/officeDocument/2006/relationships/image" Target="../media/image176.png"/><Relationship Id="rId5" Type="http://schemas.openxmlformats.org/officeDocument/2006/relationships/image" Target="../media/image149.png"/><Relationship Id="rId15" Type="http://schemas.openxmlformats.org/officeDocument/2006/relationships/image" Target="../media/image159.png"/><Relationship Id="rId23" Type="http://schemas.openxmlformats.org/officeDocument/2006/relationships/image" Target="../media/image167.png"/><Relationship Id="rId28" Type="http://schemas.openxmlformats.org/officeDocument/2006/relationships/image" Target="../media/image172.png"/><Relationship Id="rId36" Type="http://schemas.openxmlformats.org/officeDocument/2006/relationships/image" Target="../media/image180.png"/><Relationship Id="rId10" Type="http://schemas.openxmlformats.org/officeDocument/2006/relationships/image" Target="../media/image154.png"/><Relationship Id="rId19" Type="http://schemas.openxmlformats.org/officeDocument/2006/relationships/image" Target="../media/image163.png"/><Relationship Id="rId31" Type="http://schemas.openxmlformats.org/officeDocument/2006/relationships/image" Target="../media/image175.png"/><Relationship Id="rId4" Type="http://schemas.openxmlformats.org/officeDocument/2006/relationships/image" Target="../media/image148.png"/><Relationship Id="rId9" Type="http://schemas.openxmlformats.org/officeDocument/2006/relationships/image" Target="../media/image153.png"/><Relationship Id="rId14" Type="http://schemas.openxmlformats.org/officeDocument/2006/relationships/image" Target="../media/image158.jpg"/><Relationship Id="rId22" Type="http://schemas.openxmlformats.org/officeDocument/2006/relationships/image" Target="../media/image166.png"/><Relationship Id="rId27" Type="http://schemas.openxmlformats.org/officeDocument/2006/relationships/image" Target="../media/image171.png"/><Relationship Id="rId30" Type="http://schemas.openxmlformats.org/officeDocument/2006/relationships/image" Target="../media/image174.png"/><Relationship Id="rId35" Type="http://schemas.openxmlformats.org/officeDocument/2006/relationships/image" Target="../media/image179.png"/><Relationship Id="rId8" Type="http://schemas.openxmlformats.org/officeDocument/2006/relationships/image" Target="../media/image15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866775</xdr:colOff>
      <xdr:row>1</xdr:row>
      <xdr:rowOff>276225</xdr:rowOff>
    </xdr:from>
    <xdr:ext cx="590550" cy="228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-5400000">
          <a:off x="5236463" y="3489488"/>
          <a:ext cx="219075" cy="581025"/>
        </a:xfrm>
        <a:prstGeom prst="down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2495550</xdr:colOff>
      <xdr:row>3</xdr:row>
      <xdr:rowOff>57150</xdr:rowOff>
    </xdr:from>
    <xdr:ext cx="447675" cy="447675"/>
    <xdr:pic>
      <xdr:nvPicPr>
        <xdr:cNvPr id="2" name="image7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990600" cy="9906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</xdr:row>
      <xdr:rowOff>0</xdr:rowOff>
    </xdr:from>
    <xdr:ext cx="990600" cy="99060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990600" cy="990600"/>
    <xdr:pic>
      <xdr:nvPicPr>
        <xdr:cNvPr id="6" name="image6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260350</xdr:colOff>
      <xdr:row>5</xdr:row>
      <xdr:rowOff>57150</xdr:rowOff>
    </xdr:from>
    <xdr:ext cx="606425" cy="898525"/>
    <xdr:pic>
      <xdr:nvPicPr>
        <xdr:cNvPr id="7" name="image5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359150" y="3670300"/>
          <a:ext cx="606425" cy="898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146050</xdr:colOff>
      <xdr:row>6</xdr:row>
      <xdr:rowOff>82550</xdr:rowOff>
    </xdr:from>
    <xdr:ext cx="819150" cy="825500"/>
    <xdr:pic>
      <xdr:nvPicPr>
        <xdr:cNvPr id="8" name="image3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44850" y="4806950"/>
          <a:ext cx="819150" cy="8255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7</xdr:row>
      <xdr:rowOff>69850</xdr:rowOff>
    </xdr:from>
    <xdr:ext cx="882650" cy="895350"/>
    <xdr:pic>
      <xdr:nvPicPr>
        <xdr:cNvPr id="9" name="image4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213100" y="5784850"/>
          <a:ext cx="882650" cy="8953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733425</xdr:colOff>
      <xdr:row>1</xdr:row>
      <xdr:rowOff>0</xdr:rowOff>
    </xdr:from>
    <xdr:ext cx="323850" cy="1524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-5400000">
          <a:off x="5274563" y="3622838"/>
          <a:ext cx="142875" cy="314325"/>
        </a:xfrm>
        <a:prstGeom prst="down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9525</xdr:colOff>
      <xdr:row>0</xdr:row>
      <xdr:rowOff>9525</xdr:rowOff>
    </xdr:from>
    <xdr:ext cx="5000625" cy="962025"/>
    <xdr:pic>
      <xdr:nvPicPr>
        <xdr:cNvPr id="2" name="image10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3514725</xdr:colOff>
      <xdr:row>4</xdr:row>
      <xdr:rowOff>47625</xdr:rowOff>
    </xdr:from>
    <xdr:ext cx="514350" cy="514350"/>
    <xdr:pic>
      <xdr:nvPicPr>
        <xdr:cNvPr id="3" name="image7.png" title="Изображение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476250" cy="1009650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</xdr:row>
      <xdr:rowOff>0</xdr:rowOff>
    </xdr:from>
    <xdr:ext cx="257175" cy="1009650"/>
    <xdr:pic>
      <xdr:nvPicPr>
        <xdr:cNvPr id="6" name="image15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285750" cy="1009650"/>
    <xdr:pic>
      <xdr:nvPicPr>
        <xdr:cNvPr id="7" name="image8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304800" cy="1009650"/>
    <xdr:pic>
      <xdr:nvPicPr>
        <xdr:cNvPr id="8" name="image14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219075" cy="1009650"/>
    <xdr:pic>
      <xdr:nvPicPr>
        <xdr:cNvPr id="9" name="image16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962025" cy="962025"/>
    <xdr:pic>
      <xdr:nvPicPr>
        <xdr:cNvPr id="10" name="image12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962025" cy="695325"/>
    <xdr:pic>
      <xdr:nvPicPr>
        <xdr:cNvPr id="11" name="image13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962025" cy="962025"/>
    <xdr:pic>
      <xdr:nvPicPr>
        <xdr:cNvPr id="12" name="image11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952500" cy="952500"/>
    <xdr:pic>
      <xdr:nvPicPr>
        <xdr:cNvPr id="13" name="image18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962025" cy="962025"/>
    <xdr:pic>
      <xdr:nvPicPr>
        <xdr:cNvPr id="14" name="image31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57150</xdr:rowOff>
    </xdr:from>
    <xdr:ext cx="4095750" cy="962025"/>
    <xdr:pic>
      <xdr:nvPicPr>
        <xdr:cNvPr id="2" name="image17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0</xdr:row>
      <xdr:rowOff>0</xdr:rowOff>
    </xdr:from>
    <xdr:ext cx="3086100" cy="4762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807713" y="3546638"/>
          <a:ext cx="30765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04040"/>
            </a:buClr>
            <a:buSzPts val="1100"/>
            <a:buFont typeface="Verdana"/>
            <a:buNone/>
          </a:pPr>
          <a:r>
            <a:rPr lang="en-US" sz="1100" b="0" strike="noStrike">
              <a:solidFill>
                <a:srgbClr val="404040"/>
              </a:solidFill>
              <a:latin typeface="Verdana"/>
              <a:ea typeface="Verdana"/>
              <a:cs typeface="Verdana"/>
              <a:sym typeface="Verdana"/>
            </a:rPr>
            <a:t>БЛИСКАВКОЗАХИСТ ТА УЗЕМЛЕННЯ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04040"/>
            </a:buClr>
            <a:buSzPts val="1400"/>
            <a:buFont typeface="Verdana"/>
            <a:buNone/>
          </a:pPr>
          <a:r>
            <a:rPr lang="en-US" sz="1400" b="0" strike="noStrike">
              <a:solidFill>
                <a:srgbClr val="404040"/>
              </a:solidFill>
              <a:latin typeface="Verdana"/>
              <a:ea typeface="Verdana"/>
              <a:cs typeface="Verdana"/>
              <a:sym typeface="Verdana"/>
            </a:rPr>
            <a:t>   </a:t>
          </a:r>
          <a:r>
            <a:rPr lang="en-US" sz="1100" b="1" strike="noStrike">
              <a:solidFill>
                <a:srgbClr val="016A7D"/>
              </a:solidFill>
              <a:latin typeface="Verdana"/>
              <a:ea typeface="Verdana"/>
              <a:cs typeface="Verdana"/>
              <a:sym typeface="Verdana"/>
            </a:rPr>
            <a:t>ПРАЙС-ЛИСТ від 02.12.2019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57150</xdr:colOff>
      <xdr:row>188</xdr:row>
      <xdr:rowOff>180975</xdr:rowOff>
    </xdr:from>
    <xdr:ext cx="1076325" cy="847725"/>
    <xdr:pic>
      <xdr:nvPicPr>
        <xdr:cNvPr id="2" name="image4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194</xdr:row>
      <xdr:rowOff>152400</xdr:rowOff>
    </xdr:from>
    <xdr:ext cx="952500" cy="895350"/>
    <xdr:pic>
      <xdr:nvPicPr>
        <xdr:cNvPr id="3" name="image28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204</xdr:row>
      <xdr:rowOff>114300</xdr:rowOff>
    </xdr:from>
    <xdr:ext cx="1076325" cy="933450"/>
    <xdr:pic>
      <xdr:nvPicPr>
        <xdr:cNvPr id="4" name="image2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629</xdr:row>
      <xdr:rowOff>19050</xdr:rowOff>
    </xdr:from>
    <xdr:ext cx="1143000" cy="990600"/>
    <xdr:pic>
      <xdr:nvPicPr>
        <xdr:cNvPr id="6" name="image33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641</xdr:row>
      <xdr:rowOff>161925</xdr:rowOff>
    </xdr:from>
    <xdr:ext cx="1076325" cy="752475"/>
    <xdr:pic>
      <xdr:nvPicPr>
        <xdr:cNvPr id="7" name="image25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338</xdr:row>
      <xdr:rowOff>47625</xdr:rowOff>
    </xdr:from>
    <xdr:ext cx="638175" cy="400050"/>
    <xdr:pic>
      <xdr:nvPicPr>
        <xdr:cNvPr id="8" name="image29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344</xdr:row>
      <xdr:rowOff>85725</xdr:rowOff>
    </xdr:from>
    <xdr:ext cx="819150" cy="447675"/>
    <xdr:pic>
      <xdr:nvPicPr>
        <xdr:cNvPr id="9" name="image51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655</xdr:row>
      <xdr:rowOff>142875</xdr:rowOff>
    </xdr:from>
    <xdr:ext cx="838200" cy="2695575"/>
    <xdr:pic>
      <xdr:nvPicPr>
        <xdr:cNvPr id="10" name="image35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656</xdr:row>
      <xdr:rowOff>19050</xdr:rowOff>
    </xdr:from>
    <xdr:ext cx="571500" cy="2447925"/>
    <xdr:pic>
      <xdr:nvPicPr>
        <xdr:cNvPr id="11" name="image45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662</xdr:row>
      <xdr:rowOff>390525</xdr:rowOff>
    </xdr:from>
    <xdr:ext cx="590550" cy="666750"/>
    <xdr:pic>
      <xdr:nvPicPr>
        <xdr:cNvPr id="12" name="image30.pn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342</xdr:row>
      <xdr:rowOff>142875</xdr:rowOff>
    </xdr:from>
    <xdr:ext cx="1085850" cy="247650"/>
    <xdr:pic>
      <xdr:nvPicPr>
        <xdr:cNvPr id="13" name="image68.jp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466725</xdr:colOff>
      <xdr:row>517</xdr:row>
      <xdr:rowOff>123825</xdr:rowOff>
    </xdr:from>
    <xdr:ext cx="342900" cy="1981200"/>
    <xdr:pic>
      <xdr:nvPicPr>
        <xdr:cNvPr id="14" name="image20.jp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381000</xdr:colOff>
      <xdr:row>529</xdr:row>
      <xdr:rowOff>161925</xdr:rowOff>
    </xdr:from>
    <xdr:ext cx="809625" cy="2371725"/>
    <xdr:pic>
      <xdr:nvPicPr>
        <xdr:cNvPr id="15" name="image26.jp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302</xdr:row>
      <xdr:rowOff>76200</xdr:rowOff>
    </xdr:from>
    <xdr:ext cx="1181100" cy="400050"/>
    <xdr:pic>
      <xdr:nvPicPr>
        <xdr:cNvPr id="16" name="image32.jp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304</xdr:row>
      <xdr:rowOff>19050</xdr:rowOff>
    </xdr:from>
    <xdr:ext cx="714375" cy="561975"/>
    <xdr:pic>
      <xdr:nvPicPr>
        <xdr:cNvPr id="17" name="image19.pn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312</xdr:row>
      <xdr:rowOff>57150</xdr:rowOff>
    </xdr:from>
    <xdr:ext cx="723900" cy="1628775"/>
    <xdr:pic>
      <xdr:nvPicPr>
        <xdr:cNvPr id="18" name="image22.jp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322</xdr:row>
      <xdr:rowOff>47625</xdr:rowOff>
    </xdr:from>
    <xdr:ext cx="533400" cy="285750"/>
    <xdr:pic>
      <xdr:nvPicPr>
        <xdr:cNvPr id="19" name="image46.jp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423</xdr:row>
      <xdr:rowOff>57150</xdr:rowOff>
    </xdr:from>
    <xdr:ext cx="590550" cy="2457450"/>
    <xdr:pic>
      <xdr:nvPicPr>
        <xdr:cNvPr id="20" name="image24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361</xdr:row>
      <xdr:rowOff>219075</xdr:rowOff>
    </xdr:from>
    <xdr:ext cx="723900" cy="2514600"/>
    <xdr:pic>
      <xdr:nvPicPr>
        <xdr:cNvPr id="21" name="image82.jp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395</xdr:row>
      <xdr:rowOff>85725</xdr:rowOff>
    </xdr:from>
    <xdr:ext cx="447675" cy="2085975"/>
    <xdr:pic>
      <xdr:nvPicPr>
        <xdr:cNvPr id="22" name="image23.jp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409575</xdr:colOff>
      <xdr:row>410</xdr:row>
      <xdr:rowOff>66675</xdr:rowOff>
    </xdr:from>
    <xdr:ext cx="476250" cy="1905000"/>
    <xdr:pic>
      <xdr:nvPicPr>
        <xdr:cNvPr id="23" name="image21.jpg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458</xdr:row>
      <xdr:rowOff>57150</xdr:rowOff>
    </xdr:from>
    <xdr:ext cx="1123950" cy="2181225"/>
    <xdr:pic>
      <xdr:nvPicPr>
        <xdr:cNvPr id="24" name="image40.jp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381000</xdr:colOff>
      <xdr:row>472</xdr:row>
      <xdr:rowOff>161925</xdr:rowOff>
    </xdr:from>
    <xdr:ext cx="447675" cy="2333625"/>
    <xdr:pic>
      <xdr:nvPicPr>
        <xdr:cNvPr id="25" name="image34.jp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489</xdr:row>
      <xdr:rowOff>123825</xdr:rowOff>
    </xdr:from>
    <xdr:ext cx="409575" cy="2190750"/>
    <xdr:pic>
      <xdr:nvPicPr>
        <xdr:cNvPr id="26" name="image44.jp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502</xdr:row>
      <xdr:rowOff>190500</xdr:rowOff>
    </xdr:from>
    <xdr:ext cx="676275" cy="2647950"/>
    <xdr:pic>
      <xdr:nvPicPr>
        <xdr:cNvPr id="27" name="image60.jp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586</xdr:row>
      <xdr:rowOff>9525</xdr:rowOff>
    </xdr:from>
    <xdr:ext cx="381000" cy="990600"/>
    <xdr:pic>
      <xdr:nvPicPr>
        <xdr:cNvPr id="28" name="image39.pn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352</xdr:row>
      <xdr:rowOff>133350</xdr:rowOff>
    </xdr:from>
    <xdr:ext cx="1219200" cy="923925"/>
    <xdr:pic>
      <xdr:nvPicPr>
        <xdr:cNvPr id="29" name="image88.png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306</xdr:row>
      <xdr:rowOff>-19050</xdr:rowOff>
    </xdr:from>
    <xdr:ext cx="523875" cy="447675"/>
    <xdr:pic>
      <xdr:nvPicPr>
        <xdr:cNvPr id="30" name="image41.png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447675</xdr:colOff>
      <xdr:row>308</xdr:row>
      <xdr:rowOff>19050</xdr:rowOff>
    </xdr:from>
    <xdr:ext cx="485775" cy="371475"/>
    <xdr:pic>
      <xdr:nvPicPr>
        <xdr:cNvPr id="31" name="image42.jpg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294</xdr:row>
      <xdr:rowOff>152400</xdr:rowOff>
    </xdr:from>
    <xdr:ext cx="971550" cy="1943100"/>
    <xdr:pic>
      <xdr:nvPicPr>
        <xdr:cNvPr id="32" name="image38.jpg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545</xdr:row>
      <xdr:rowOff>95250</xdr:rowOff>
    </xdr:from>
    <xdr:ext cx="790575" cy="2743200"/>
    <xdr:pic>
      <xdr:nvPicPr>
        <xdr:cNvPr id="33" name="image36.jpg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1323975</xdr:colOff>
      <xdr:row>671</xdr:row>
      <xdr:rowOff>95250</xdr:rowOff>
    </xdr:from>
    <xdr:ext cx="1066800" cy="790575"/>
    <xdr:pic>
      <xdr:nvPicPr>
        <xdr:cNvPr id="34" name="image37.png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377</xdr:row>
      <xdr:rowOff>161925</xdr:rowOff>
    </xdr:from>
    <xdr:ext cx="514350" cy="2324100"/>
    <xdr:pic>
      <xdr:nvPicPr>
        <xdr:cNvPr id="35" name="image23.jpg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439</xdr:row>
      <xdr:rowOff>152400</xdr:rowOff>
    </xdr:from>
    <xdr:ext cx="1143000" cy="2819400"/>
    <xdr:pic>
      <xdr:nvPicPr>
        <xdr:cNvPr id="36" name="image90.jpg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8</xdr:row>
      <xdr:rowOff>161925</xdr:rowOff>
    </xdr:from>
    <xdr:ext cx="771525" cy="628650"/>
    <xdr:pic>
      <xdr:nvPicPr>
        <xdr:cNvPr id="37" name="image43.jpg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12</xdr:row>
      <xdr:rowOff>104775</xdr:rowOff>
    </xdr:from>
    <xdr:ext cx="790575" cy="704850"/>
    <xdr:pic>
      <xdr:nvPicPr>
        <xdr:cNvPr id="38" name="image98.jpg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16</xdr:row>
      <xdr:rowOff>114300</xdr:rowOff>
    </xdr:from>
    <xdr:ext cx="781050" cy="685800"/>
    <xdr:pic>
      <xdr:nvPicPr>
        <xdr:cNvPr id="39" name="image93.jpg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20</xdr:row>
      <xdr:rowOff>57150</xdr:rowOff>
    </xdr:from>
    <xdr:ext cx="771525" cy="647700"/>
    <xdr:pic>
      <xdr:nvPicPr>
        <xdr:cNvPr id="40" name="image47.jpg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22</xdr:row>
      <xdr:rowOff>47625</xdr:rowOff>
    </xdr:from>
    <xdr:ext cx="619125" cy="533400"/>
    <xdr:pic>
      <xdr:nvPicPr>
        <xdr:cNvPr id="41" name="image49.jpg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24</xdr:row>
      <xdr:rowOff>85725</xdr:rowOff>
    </xdr:from>
    <xdr:ext cx="723900" cy="666750"/>
    <xdr:pic>
      <xdr:nvPicPr>
        <xdr:cNvPr id="42" name="image67.jpg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27</xdr:row>
      <xdr:rowOff>104775</xdr:rowOff>
    </xdr:from>
    <xdr:ext cx="742950" cy="647700"/>
    <xdr:pic>
      <xdr:nvPicPr>
        <xdr:cNvPr id="43" name="image57.jpg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30</xdr:row>
      <xdr:rowOff>76200</xdr:rowOff>
    </xdr:from>
    <xdr:ext cx="714375" cy="647700"/>
    <xdr:pic>
      <xdr:nvPicPr>
        <xdr:cNvPr id="44" name="image50.jpg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33</xdr:row>
      <xdr:rowOff>95250</xdr:rowOff>
    </xdr:from>
    <xdr:ext cx="704850" cy="600075"/>
    <xdr:pic>
      <xdr:nvPicPr>
        <xdr:cNvPr id="45" name="image52.jpg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35</xdr:row>
      <xdr:rowOff>104775</xdr:rowOff>
    </xdr:from>
    <xdr:ext cx="666750" cy="571500"/>
    <xdr:pic>
      <xdr:nvPicPr>
        <xdr:cNvPr id="46" name="image53.jpg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37</xdr:row>
      <xdr:rowOff>95250</xdr:rowOff>
    </xdr:from>
    <xdr:ext cx="733425" cy="666750"/>
    <xdr:pic>
      <xdr:nvPicPr>
        <xdr:cNvPr id="47" name="image55.jpg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40</xdr:row>
      <xdr:rowOff>85725</xdr:rowOff>
    </xdr:from>
    <xdr:ext cx="733425" cy="647700"/>
    <xdr:pic>
      <xdr:nvPicPr>
        <xdr:cNvPr id="48" name="image63.jpg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44</xdr:row>
      <xdr:rowOff>38100</xdr:rowOff>
    </xdr:from>
    <xdr:ext cx="685800" cy="628650"/>
    <xdr:pic>
      <xdr:nvPicPr>
        <xdr:cNvPr id="49" name="image59.jpg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46</xdr:row>
      <xdr:rowOff>28575</xdr:rowOff>
    </xdr:from>
    <xdr:ext cx="676275" cy="628650"/>
    <xdr:pic>
      <xdr:nvPicPr>
        <xdr:cNvPr id="50" name="image56.jpg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49</xdr:row>
      <xdr:rowOff>95250</xdr:rowOff>
    </xdr:from>
    <xdr:ext cx="771525" cy="571500"/>
    <xdr:pic>
      <xdr:nvPicPr>
        <xdr:cNvPr id="51" name="image61.png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52</xdr:row>
      <xdr:rowOff>28575</xdr:rowOff>
    </xdr:from>
    <xdr:ext cx="447675" cy="581025"/>
    <xdr:pic>
      <xdr:nvPicPr>
        <xdr:cNvPr id="52" name="image58.jpg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54</xdr:row>
      <xdr:rowOff>57150</xdr:rowOff>
    </xdr:from>
    <xdr:ext cx="476250" cy="523875"/>
    <xdr:pic>
      <xdr:nvPicPr>
        <xdr:cNvPr id="53" name="image54.jpg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56</xdr:row>
      <xdr:rowOff>38100</xdr:rowOff>
    </xdr:from>
    <xdr:ext cx="514350" cy="523875"/>
    <xdr:pic>
      <xdr:nvPicPr>
        <xdr:cNvPr id="54" name="image62.jpg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</xdr:row>
      <xdr:rowOff>171450</xdr:rowOff>
    </xdr:from>
    <xdr:ext cx="1085850" cy="1866900"/>
    <xdr:pic>
      <xdr:nvPicPr>
        <xdr:cNvPr id="55" name="image64.png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75</xdr:row>
      <xdr:rowOff>200025</xdr:rowOff>
    </xdr:from>
    <xdr:ext cx="600075" cy="981075"/>
    <xdr:pic>
      <xdr:nvPicPr>
        <xdr:cNvPr id="56" name="image65.jpg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361950</xdr:colOff>
      <xdr:row>89</xdr:row>
      <xdr:rowOff>104775</xdr:rowOff>
    </xdr:from>
    <xdr:ext cx="400050" cy="1019175"/>
    <xdr:pic>
      <xdr:nvPicPr>
        <xdr:cNvPr id="57" name="image79.jpg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94</xdr:row>
      <xdr:rowOff>133350</xdr:rowOff>
    </xdr:from>
    <xdr:ext cx="400050" cy="962025"/>
    <xdr:pic>
      <xdr:nvPicPr>
        <xdr:cNvPr id="58" name="image66.jpg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104</xdr:row>
      <xdr:rowOff>76200</xdr:rowOff>
    </xdr:from>
    <xdr:ext cx="942975" cy="600075"/>
    <xdr:pic>
      <xdr:nvPicPr>
        <xdr:cNvPr id="59" name="image141.jpg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108</xdr:row>
      <xdr:rowOff>133350</xdr:rowOff>
    </xdr:from>
    <xdr:ext cx="981075" cy="1257300"/>
    <xdr:pic>
      <xdr:nvPicPr>
        <xdr:cNvPr id="60" name="image69.jpg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115</xdr:row>
      <xdr:rowOff>200025</xdr:rowOff>
    </xdr:from>
    <xdr:ext cx="981075" cy="609600"/>
    <xdr:pic>
      <xdr:nvPicPr>
        <xdr:cNvPr id="61" name="image124.jpg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119</xdr:row>
      <xdr:rowOff>200025</xdr:rowOff>
    </xdr:from>
    <xdr:ext cx="876300" cy="552450"/>
    <xdr:pic>
      <xdr:nvPicPr>
        <xdr:cNvPr id="62" name="image70.jpg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123</xdr:row>
      <xdr:rowOff>76200</xdr:rowOff>
    </xdr:from>
    <xdr:ext cx="781050" cy="542925"/>
    <xdr:pic>
      <xdr:nvPicPr>
        <xdr:cNvPr id="63" name="image71.jpg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125</xdr:row>
      <xdr:rowOff>57150</xdr:rowOff>
    </xdr:from>
    <xdr:ext cx="619125" cy="647700"/>
    <xdr:pic>
      <xdr:nvPicPr>
        <xdr:cNvPr id="64" name="image73.jpg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128</xdr:row>
      <xdr:rowOff>0</xdr:rowOff>
    </xdr:from>
    <xdr:ext cx="657225" cy="609600"/>
    <xdr:pic>
      <xdr:nvPicPr>
        <xdr:cNvPr id="65" name="image72.jpg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130</xdr:row>
      <xdr:rowOff>95250</xdr:rowOff>
    </xdr:from>
    <xdr:ext cx="657225" cy="666750"/>
    <xdr:pic>
      <xdr:nvPicPr>
        <xdr:cNvPr id="66" name="image121.png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137</xdr:row>
      <xdr:rowOff>47625</xdr:rowOff>
    </xdr:from>
    <xdr:ext cx="657225" cy="828675"/>
    <xdr:pic>
      <xdr:nvPicPr>
        <xdr:cNvPr id="67" name="image116.jpg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141</xdr:row>
      <xdr:rowOff>180975</xdr:rowOff>
    </xdr:from>
    <xdr:ext cx="819150" cy="1295400"/>
    <xdr:pic>
      <xdr:nvPicPr>
        <xdr:cNvPr id="68" name="image75.jpg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149</xdr:row>
      <xdr:rowOff>28575</xdr:rowOff>
    </xdr:from>
    <xdr:ext cx="561975" cy="523875"/>
    <xdr:pic>
      <xdr:nvPicPr>
        <xdr:cNvPr id="69" name="image76.jpg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151</xdr:row>
      <xdr:rowOff>38100</xdr:rowOff>
    </xdr:from>
    <xdr:ext cx="571500" cy="466725"/>
    <xdr:pic>
      <xdr:nvPicPr>
        <xdr:cNvPr id="70" name="image74.jpg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153</xdr:row>
      <xdr:rowOff>0</xdr:rowOff>
    </xdr:from>
    <xdr:ext cx="600075" cy="514350"/>
    <xdr:pic>
      <xdr:nvPicPr>
        <xdr:cNvPr id="71" name="image77.jpg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159</xdr:row>
      <xdr:rowOff>9525</xdr:rowOff>
    </xdr:from>
    <xdr:ext cx="1143000" cy="762000"/>
    <xdr:pic>
      <xdr:nvPicPr>
        <xdr:cNvPr id="72" name="image81.jpg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176</xdr:row>
      <xdr:rowOff>76200</xdr:rowOff>
    </xdr:from>
    <xdr:ext cx="752475" cy="590550"/>
    <xdr:pic>
      <xdr:nvPicPr>
        <xdr:cNvPr id="73" name="image86.jpg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179</xdr:row>
      <xdr:rowOff>19050</xdr:rowOff>
    </xdr:from>
    <xdr:ext cx="752475" cy="590550"/>
    <xdr:pic>
      <xdr:nvPicPr>
        <xdr:cNvPr id="74" name="image78.jpg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182</xdr:row>
      <xdr:rowOff>104775</xdr:rowOff>
    </xdr:from>
    <xdr:ext cx="828675" cy="1038225"/>
    <xdr:pic>
      <xdr:nvPicPr>
        <xdr:cNvPr id="75" name="image80.jpg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214</xdr:row>
      <xdr:rowOff>38100</xdr:rowOff>
    </xdr:from>
    <xdr:ext cx="847725" cy="552450"/>
    <xdr:pic>
      <xdr:nvPicPr>
        <xdr:cNvPr id="76" name="image83.jpg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223</xdr:row>
      <xdr:rowOff>57150</xdr:rowOff>
    </xdr:from>
    <xdr:ext cx="866775" cy="1038225"/>
    <xdr:pic>
      <xdr:nvPicPr>
        <xdr:cNvPr id="77" name="image87.jpg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447675</xdr:colOff>
      <xdr:row>224</xdr:row>
      <xdr:rowOff>66675</xdr:rowOff>
    </xdr:from>
    <xdr:ext cx="714375" cy="876300"/>
    <xdr:pic>
      <xdr:nvPicPr>
        <xdr:cNvPr id="78" name="image84.png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229</xdr:row>
      <xdr:rowOff>28575</xdr:rowOff>
    </xdr:from>
    <xdr:ext cx="723900" cy="352425"/>
    <xdr:pic>
      <xdr:nvPicPr>
        <xdr:cNvPr id="79" name="image92.jpg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232</xdr:row>
      <xdr:rowOff>152400</xdr:rowOff>
    </xdr:from>
    <xdr:ext cx="819150" cy="628650"/>
    <xdr:pic>
      <xdr:nvPicPr>
        <xdr:cNvPr id="80" name="image85.png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235</xdr:row>
      <xdr:rowOff>76200</xdr:rowOff>
    </xdr:from>
    <xdr:ext cx="561975" cy="676275"/>
    <xdr:pic>
      <xdr:nvPicPr>
        <xdr:cNvPr id="81" name="image112.jpg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239</xdr:row>
      <xdr:rowOff>66675</xdr:rowOff>
    </xdr:from>
    <xdr:ext cx="438150" cy="447675"/>
    <xdr:pic>
      <xdr:nvPicPr>
        <xdr:cNvPr id="82" name="image89.jpg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230</xdr:row>
      <xdr:rowOff>57150</xdr:rowOff>
    </xdr:from>
    <xdr:ext cx="714375" cy="390525"/>
    <xdr:pic>
      <xdr:nvPicPr>
        <xdr:cNvPr id="83" name="image140.png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241</xdr:row>
      <xdr:rowOff>57150</xdr:rowOff>
    </xdr:from>
    <xdr:ext cx="238125" cy="1552575"/>
    <xdr:pic>
      <xdr:nvPicPr>
        <xdr:cNvPr id="84" name="image95.jpg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263</xdr:row>
      <xdr:rowOff>76200</xdr:rowOff>
    </xdr:from>
    <xdr:ext cx="590550" cy="352425"/>
    <xdr:pic>
      <xdr:nvPicPr>
        <xdr:cNvPr id="85" name="image91.jpg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255</xdr:row>
      <xdr:rowOff>-66675</xdr:rowOff>
    </xdr:from>
    <xdr:ext cx="628650" cy="533400"/>
    <xdr:pic>
      <xdr:nvPicPr>
        <xdr:cNvPr id="86" name="image94.png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466725</xdr:colOff>
      <xdr:row>259</xdr:row>
      <xdr:rowOff>19050</xdr:rowOff>
    </xdr:from>
    <xdr:ext cx="495300" cy="419100"/>
    <xdr:pic>
      <xdr:nvPicPr>
        <xdr:cNvPr id="87" name="image96.jpg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280</xdr:row>
      <xdr:rowOff>114300</xdr:rowOff>
    </xdr:from>
    <xdr:ext cx="809625" cy="390525"/>
    <xdr:pic>
      <xdr:nvPicPr>
        <xdr:cNvPr id="88" name="image97.jpg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284</xdr:row>
      <xdr:rowOff>57150</xdr:rowOff>
    </xdr:from>
    <xdr:ext cx="447675" cy="457200"/>
    <xdr:pic>
      <xdr:nvPicPr>
        <xdr:cNvPr id="89" name="image99.jpg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288</xdr:row>
      <xdr:rowOff>19050</xdr:rowOff>
    </xdr:from>
    <xdr:ext cx="762000" cy="523875"/>
    <xdr:pic>
      <xdr:nvPicPr>
        <xdr:cNvPr id="90" name="image114.jpg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309</xdr:row>
      <xdr:rowOff>200025</xdr:rowOff>
    </xdr:from>
    <xdr:ext cx="504825" cy="447675"/>
    <xdr:pic>
      <xdr:nvPicPr>
        <xdr:cNvPr id="91" name="image117.jpg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559</xdr:row>
      <xdr:rowOff>9525</xdr:rowOff>
    </xdr:from>
    <xdr:ext cx="981075" cy="1019175"/>
    <xdr:pic>
      <xdr:nvPicPr>
        <xdr:cNvPr id="92" name="image100.png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567</xdr:row>
      <xdr:rowOff>0</xdr:rowOff>
    </xdr:from>
    <xdr:ext cx="866775" cy="371475"/>
    <xdr:pic>
      <xdr:nvPicPr>
        <xdr:cNvPr id="93" name="image104.jpg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578</xdr:row>
      <xdr:rowOff>57150</xdr:rowOff>
    </xdr:from>
    <xdr:ext cx="923925" cy="733425"/>
    <xdr:pic>
      <xdr:nvPicPr>
        <xdr:cNvPr id="94" name="image143.jpg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582</xdr:row>
      <xdr:rowOff>57150</xdr:rowOff>
    </xdr:from>
    <xdr:ext cx="809625" cy="819150"/>
    <xdr:pic>
      <xdr:nvPicPr>
        <xdr:cNvPr id="95" name="image102.jpg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596</xdr:row>
      <xdr:rowOff>123825</xdr:rowOff>
    </xdr:from>
    <xdr:ext cx="866775" cy="657225"/>
    <xdr:pic>
      <xdr:nvPicPr>
        <xdr:cNvPr id="96" name="image103.png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58</xdr:row>
      <xdr:rowOff>38100</xdr:rowOff>
    </xdr:from>
    <xdr:ext cx="533400" cy="523875"/>
    <xdr:pic>
      <xdr:nvPicPr>
        <xdr:cNvPr id="97" name="image101.jpg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81</xdr:row>
      <xdr:rowOff>19050</xdr:rowOff>
    </xdr:from>
    <xdr:ext cx="495300" cy="628650"/>
    <xdr:pic>
      <xdr:nvPicPr>
        <xdr:cNvPr id="98" name="image106.jpg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164</xdr:row>
      <xdr:rowOff>171450</xdr:rowOff>
    </xdr:from>
    <xdr:ext cx="1162050" cy="733425"/>
    <xdr:pic>
      <xdr:nvPicPr>
        <xdr:cNvPr id="99" name="image107.jpg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170</xdr:row>
      <xdr:rowOff>76200</xdr:rowOff>
    </xdr:from>
    <xdr:ext cx="857250" cy="952500"/>
    <xdr:pic>
      <xdr:nvPicPr>
        <xdr:cNvPr id="100" name="image105.jpg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99</xdr:row>
      <xdr:rowOff>152400</xdr:rowOff>
    </xdr:from>
    <xdr:ext cx="838200" cy="790575"/>
    <xdr:pic>
      <xdr:nvPicPr>
        <xdr:cNvPr id="101" name="image110.jpg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139</xdr:row>
      <xdr:rowOff>152400</xdr:rowOff>
    </xdr:from>
    <xdr:ext cx="704850" cy="828675"/>
    <xdr:pic>
      <xdr:nvPicPr>
        <xdr:cNvPr id="102" name="image109.png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218</xdr:row>
      <xdr:rowOff>0</xdr:rowOff>
    </xdr:from>
    <xdr:ext cx="1028700" cy="952500"/>
    <xdr:pic>
      <xdr:nvPicPr>
        <xdr:cNvPr id="103" name="image113.png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318</xdr:row>
      <xdr:rowOff>85725</xdr:rowOff>
    </xdr:from>
    <xdr:ext cx="1181100" cy="352425"/>
    <xdr:pic>
      <xdr:nvPicPr>
        <xdr:cNvPr id="104" name="image108.jpg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323</xdr:row>
      <xdr:rowOff>180975</xdr:rowOff>
    </xdr:from>
    <xdr:ext cx="838200" cy="371475"/>
    <xdr:pic>
      <xdr:nvPicPr>
        <xdr:cNvPr id="105" name="image118.jpg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528</xdr:row>
      <xdr:rowOff>180975</xdr:rowOff>
    </xdr:from>
    <xdr:ext cx="628650" cy="1666875"/>
    <xdr:pic>
      <xdr:nvPicPr>
        <xdr:cNvPr id="106" name="image120.jpg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557</xdr:row>
      <xdr:rowOff>104775</xdr:rowOff>
    </xdr:from>
    <xdr:ext cx="895350" cy="952500"/>
    <xdr:pic>
      <xdr:nvPicPr>
        <xdr:cNvPr id="107" name="image111.png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636</xdr:row>
      <xdr:rowOff>76200</xdr:rowOff>
    </xdr:from>
    <xdr:ext cx="933450" cy="685800"/>
    <xdr:pic>
      <xdr:nvPicPr>
        <xdr:cNvPr id="108" name="image115.jpg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628650</xdr:colOff>
      <xdr:row>4</xdr:row>
      <xdr:rowOff>38100</xdr:rowOff>
    </xdr:from>
    <xdr:ext cx="171450" cy="142875"/>
    <xdr:pic>
      <xdr:nvPicPr>
        <xdr:cNvPr id="109" name="image119.png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2085975</xdr:colOff>
      <xdr:row>4</xdr:row>
      <xdr:rowOff>57150</xdr:rowOff>
    </xdr:from>
    <xdr:ext cx="180975" cy="104775"/>
    <xdr:pic>
      <xdr:nvPicPr>
        <xdr:cNvPr id="110" name="image119.png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4</xdr:row>
      <xdr:rowOff>57150</xdr:rowOff>
    </xdr:from>
    <xdr:ext cx="161925" cy="133350"/>
    <xdr:pic>
      <xdr:nvPicPr>
        <xdr:cNvPr id="111" name="image119.png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62</xdr:row>
      <xdr:rowOff>95250</xdr:rowOff>
    </xdr:from>
    <xdr:ext cx="571500" cy="466725"/>
    <xdr:pic>
      <xdr:nvPicPr>
        <xdr:cNvPr id="112" name="image136.jpg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340</xdr:row>
      <xdr:rowOff>0</xdr:rowOff>
    </xdr:from>
    <xdr:ext cx="390525" cy="428625"/>
    <xdr:pic>
      <xdr:nvPicPr>
        <xdr:cNvPr id="113" name="image122.jpg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606</xdr:row>
      <xdr:rowOff>190500</xdr:rowOff>
    </xdr:from>
    <xdr:ext cx="666750" cy="3562350"/>
    <xdr:pic>
      <xdr:nvPicPr>
        <xdr:cNvPr id="114" name="image123.jpg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</xdr:row>
      <xdr:rowOff>19050</xdr:rowOff>
    </xdr:from>
    <xdr:ext cx="1123950" cy="342900"/>
    <xdr:pic>
      <xdr:nvPicPr>
        <xdr:cNvPr id="115" name="image139.png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200</xdr:row>
      <xdr:rowOff>95250</xdr:rowOff>
    </xdr:from>
    <xdr:ext cx="876300" cy="561975"/>
    <xdr:pic>
      <xdr:nvPicPr>
        <xdr:cNvPr id="116" name="image126.png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268</xdr:row>
      <xdr:rowOff>66675</xdr:rowOff>
    </xdr:from>
    <xdr:ext cx="771525" cy="447675"/>
    <xdr:pic>
      <xdr:nvPicPr>
        <xdr:cNvPr id="117" name="image127.jpg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273</xdr:row>
      <xdr:rowOff>0</xdr:rowOff>
    </xdr:from>
    <xdr:ext cx="828675" cy="781050"/>
    <xdr:pic>
      <xdr:nvPicPr>
        <xdr:cNvPr id="118" name="image129.jpg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570</xdr:row>
      <xdr:rowOff>152400</xdr:rowOff>
    </xdr:from>
    <xdr:ext cx="981075" cy="628650"/>
    <xdr:pic>
      <xdr:nvPicPr>
        <xdr:cNvPr id="119" name="image138.jpg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592</xdr:row>
      <xdr:rowOff>47625</xdr:rowOff>
    </xdr:from>
    <xdr:ext cx="571500" cy="533400"/>
    <xdr:pic>
      <xdr:nvPicPr>
        <xdr:cNvPr id="120" name="image137.jpg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60</xdr:row>
      <xdr:rowOff>38100</xdr:rowOff>
    </xdr:from>
    <xdr:ext cx="533400" cy="523875"/>
    <xdr:pic>
      <xdr:nvPicPr>
        <xdr:cNvPr id="121" name="image101.jpg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87</xdr:row>
      <xdr:rowOff>19050</xdr:rowOff>
    </xdr:from>
    <xdr:ext cx="514350" cy="523875"/>
    <xdr:pic>
      <xdr:nvPicPr>
        <xdr:cNvPr id="122" name="image130.jpg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83</xdr:row>
      <xdr:rowOff>104775</xdr:rowOff>
    </xdr:from>
    <xdr:ext cx="628650" cy="866775"/>
    <xdr:pic>
      <xdr:nvPicPr>
        <xdr:cNvPr id="123" name="image125.jpg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588</xdr:row>
      <xdr:rowOff>161925</xdr:rowOff>
    </xdr:from>
    <xdr:ext cx="1123950" cy="933450"/>
    <xdr:pic>
      <xdr:nvPicPr>
        <xdr:cNvPr id="124" name="image135.png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334</xdr:row>
      <xdr:rowOff>66675</xdr:rowOff>
    </xdr:from>
    <xdr:ext cx="1123950" cy="333375"/>
    <xdr:pic>
      <xdr:nvPicPr>
        <xdr:cNvPr id="125" name="image134.png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326</xdr:row>
      <xdr:rowOff>57150</xdr:rowOff>
    </xdr:from>
    <xdr:ext cx="762000" cy="1495425"/>
    <xdr:pic>
      <xdr:nvPicPr>
        <xdr:cNvPr id="126" name="image142.png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250</xdr:row>
      <xdr:rowOff>57150</xdr:rowOff>
    </xdr:from>
    <xdr:ext cx="733425" cy="342900"/>
    <xdr:pic>
      <xdr:nvPicPr>
        <xdr:cNvPr id="127" name="image128.jpg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574</xdr:row>
      <xdr:rowOff>142875</xdr:rowOff>
    </xdr:from>
    <xdr:ext cx="1095375" cy="704850"/>
    <xdr:pic>
      <xdr:nvPicPr>
        <xdr:cNvPr id="128" name="image133.jpg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564</xdr:row>
      <xdr:rowOff>38100</xdr:rowOff>
    </xdr:from>
    <xdr:ext cx="723900" cy="581025"/>
    <xdr:pic>
      <xdr:nvPicPr>
        <xdr:cNvPr id="129" name="image131.jpg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320</xdr:row>
      <xdr:rowOff>0</xdr:rowOff>
    </xdr:from>
    <xdr:ext cx="371475" cy="209550"/>
    <xdr:pic>
      <xdr:nvPicPr>
        <xdr:cNvPr id="130" name="image144.jpg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336</xdr:row>
      <xdr:rowOff>0</xdr:rowOff>
    </xdr:from>
    <xdr:ext cx="361950" cy="190500"/>
    <xdr:pic>
      <xdr:nvPicPr>
        <xdr:cNvPr id="131" name="image132.png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1857375</xdr:colOff>
      <xdr:row>1</xdr:row>
      <xdr:rowOff>180975</xdr:rowOff>
    </xdr:from>
    <xdr:ext cx="476250" cy="2095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rot="-5400000">
          <a:off x="5245988" y="3546638"/>
          <a:ext cx="200025" cy="466725"/>
        </a:xfrm>
        <a:prstGeom prst="down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209550</xdr:colOff>
      <xdr:row>52</xdr:row>
      <xdr:rowOff>9525</xdr:rowOff>
    </xdr:from>
    <xdr:ext cx="466725" cy="704850"/>
    <xdr:pic>
      <xdr:nvPicPr>
        <xdr:cNvPr id="2" name="image145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30</xdr:row>
      <xdr:rowOff>257175</xdr:rowOff>
    </xdr:from>
    <xdr:ext cx="866775" cy="847725"/>
    <xdr:pic>
      <xdr:nvPicPr>
        <xdr:cNvPr id="3" name="image162.png" title="Изображение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457200" cy="666750"/>
    <xdr:pic>
      <xdr:nvPicPr>
        <xdr:cNvPr id="4" name="image148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514350" cy="647700"/>
    <xdr:pic>
      <xdr:nvPicPr>
        <xdr:cNvPr id="5" name="image178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561975" cy="666750"/>
    <xdr:pic>
      <xdr:nvPicPr>
        <xdr:cNvPr id="7" name="image147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600075" cy="647700"/>
    <xdr:pic>
      <xdr:nvPicPr>
        <xdr:cNvPr id="8" name="image158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676275" cy="666750"/>
    <xdr:pic>
      <xdr:nvPicPr>
        <xdr:cNvPr id="9" name="image156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638175" cy="647700"/>
    <xdr:pic>
      <xdr:nvPicPr>
        <xdr:cNvPr id="10" name="image155.pn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504825" cy="666750"/>
    <xdr:pic>
      <xdr:nvPicPr>
        <xdr:cNvPr id="11" name="image150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609600" cy="666750"/>
    <xdr:pic>
      <xdr:nvPicPr>
        <xdr:cNvPr id="12" name="image152.pn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571500" cy="666750"/>
    <xdr:pic>
      <xdr:nvPicPr>
        <xdr:cNvPr id="13" name="image174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676275" cy="666750"/>
    <xdr:pic>
      <xdr:nvPicPr>
        <xdr:cNvPr id="14" name="image149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933450" cy="733425"/>
    <xdr:pic>
      <xdr:nvPicPr>
        <xdr:cNvPr id="15" name="image160.pn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800100" cy="723900"/>
    <xdr:pic>
      <xdr:nvPicPr>
        <xdr:cNvPr id="16" name="image157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542925" cy="800100"/>
    <xdr:pic>
      <xdr:nvPicPr>
        <xdr:cNvPr id="17" name="image177.pn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647700" cy="800100"/>
    <xdr:pic>
      <xdr:nvPicPr>
        <xdr:cNvPr id="18" name="image153.jp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647700" cy="800100"/>
    <xdr:pic>
      <xdr:nvPicPr>
        <xdr:cNvPr id="19" name="image180.jp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704850" cy="800100"/>
    <xdr:pic>
      <xdr:nvPicPr>
        <xdr:cNvPr id="20" name="image154.jp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800100" cy="800100"/>
    <xdr:pic>
      <xdr:nvPicPr>
        <xdr:cNvPr id="21" name="image151.pn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790575" cy="800100"/>
    <xdr:pic>
      <xdr:nvPicPr>
        <xdr:cNvPr id="22" name="image146.pn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657225" cy="800100"/>
    <xdr:pic>
      <xdr:nvPicPr>
        <xdr:cNvPr id="23" name="image159.pn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790575" cy="800100"/>
    <xdr:pic>
      <xdr:nvPicPr>
        <xdr:cNvPr id="24" name="image161.pn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361950" cy="514350"/>
    <xdr:pic>
      <xdr:nvPicPr>
        <xdr:cNvPr id="25" name="image175.pn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676275" cy="800100"/>
    <xdr:pic>
      <xdr:nvPicPr>
        <xdr:cNvPr id="26" name="image179.jpg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781050" cy="800100"/>
    <xdr:pic>
      <xdr:nvPicPr>
        <xdr:cNvPr id="27" name="image172.png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676275" cy="800100"/>
    <xdr:pic>
      <xdr:nvPicPr>
        <xdr:cNvPr id="28" name="image170.png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676275" cy="800100"/>
    <xdr:pic>
      <xdr:nvPicPr>
        <xdr:cNvPr id="29" name="image168.png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676275" cy="800100"/>
    <xdr:pic>
      <xdr:nvPicPr>
        <xdr:cNvPr id="30" name="image176.png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619125" cy="800100"/>
    <xdr:pic>
      <xdr:nvPicPr>
        <xdr:cNvPr id="31" name="image167.png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619125" cy="800100"/>
    <xdr:pic>
      <xdr:nvPicPr>
        <xdr:cNvPr id="32" name="image167.png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171450" cy="304800"/>
    <xdr:pic>
      <xdr:nvPicPr>
        <xdr:cNvPr id="33" name="image171.png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581025" cy="495300"/>
    <xdr:pic>
      <xdr:nvPicPr>
        <xdr:cNvPr id="34" name="image165.png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1000125" cy="800100"/>
    <xdr:pic>
      <xdr:nvPicPr>
        <xdr:cNvPr id="35" name="image166.png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047750" cy="419100"/>
    <xdr:pic>
      <xdr:nvPicPr>
        <xdr:cNvPr id="36" name="image163.png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209550" cy="371475"/>
    <xdr:pic>
      <xdr:nvPicPr>
        <xdr:cNvPr id="37" name="image164.png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561975" cy="800100"/>
    <xdr:pic>
      <xdr:nvPicPr>
        <xdr:cNvPr id="38" name="image173.png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581025" cy="800100"/>
    <xdr:pic>
      <xdr:nvPicPr>
        <xdr:cNvPr id="39" name="image169.png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fs-lps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ltek.eu/en/products/sx-090-f75-ff" TargetMode="External"/><Relationship Id="rId299" Type="http://schemas.openxmlformats.org/officeDocument/2006/relationships/hyperlink" Target="https://www.saltek.eu/en/products/dmhf-0151-rb" TargetMode="External"/><Relationship Id="rId21" Type="http://schemas.openxmlformats.org/officeDocument/2006/relationships/hyperlink" Target="https://www.saltek.eu/en/products/slp-275-v4-s" TargetMode="External"/><Relationship Id="rId63" Type="http://schemas.openxmlformats.org/officeDocument/2006/relationships/hyperlink" Target="https://www.saltek.eu/en/products/fx-090-f75-t-ff" TargetMode="External"/><Relationship Id="rId159" Type="http://schemas.openxmlformats.org/officeDocument/2006/relationships/hyperlink" Target="https://www.saltek.eu/en/products/dmg-0601-rs" TargetMode="External"/><Relationship Id="rId324" Type="http://schemas.openxmlformats.org/officeDocument/2006/relationships/hyperlink" Target="https://www.saltek.eu/en/products/bdm-048-v1-fr2" TargetMode="External"/><Relationship Id="rId366" Type="http://schemas.openxmlformats.org/officeDocument/2006/relationships/hyperlink" Target="https://www.saltek.eu/en/products/bdg-230-v2-0" TargetMode="External"/><Relationship Id="rId170" Type="http://schemas.openxmlformats.org/officeDocument/2006/relationships/hyperlink" Target="https://www.saltek.eu/produkty/ds-v130-rs" TargetMode="External"/><Relationship Id="rId226" Type="http://schemas.openxmlformats.org/officeDocument/2006/relationships/hyperlink" Target="https://www.saltek.eu/en/products/bdm-230-v1-fr" TargetMode="External"/><Relationship Id="rId433" Type="http://schemas.openxmlformats.org/officeDocument/2006/relationships/hyperlink" Target="https://www.saltek.eu/en/products/slp-275-vb1s" TargetMode="External"/><Relationship Id="rId268" Type="http://schemas.openxmlformats.org/officeDocument/2006/relationships/hyperlink" Target="https://www.saltek.eu/en/products/dmlf-0241-rb" TargetMode="External"/><Relationship Id="rId32" Type="http://schemas.openxmlformats.org/officeDocument/2006/relationships/hyperlink" Target="https://www.saltek.eu/en/products/slp-440-v3-s" TargetMode="External"/><Relationship Id="rId74" Type="http://schemas.openxmlformats.org/officeDocument/2006/relationships/hyperlink" Target="https://www.saltek.eu/en/products/flp-125-v4" TargetMode="External"/><Relationship Id="rId128" Type="http://schemas.openxmlformats.org/officeDocument/2006/relationships/hyperlink" Target="https://www.saltek.eu/en/products/flp-pv1500ys" TargetMode="External"/><Relationship Id="rId335" Type="http://schemas.openxmlformats.org/officeDocument/2006/relationships/hyperlink" Target="https://www.saltek.eu/en/products/bdm-060-v2-0" TargetMode="External"/><Relationship Id="rId377" Type="http://schemas.openxmlformats.org/officeDocument/2006/relationships/hyperlink" Target="https://www.saltek.eu/en/products/bdghf-024-v1-fr1" TargetMode="External"/><Relationship Id="rId5" Type="http://schemas.openxmlformats.org/officeDocument/2006/relationships/hyperlink" Target="https://www.saltek.eu/en/products/dm-0241_3r_dj" TargetMode="External"/><Relationship Id="rId181" Type="http://schemas.openxmlformats.org/officeDocument/2006/relationships/hyperlink" Target="https://www.saltek.eu/en/products/slp-150-v0" TargetMode="External"/><Relationship Id="rId237" Type="http://schemas.openxmlformats.org/officeDocument/2006/relationships/hyperlink" Target="https://www.saltek.eu/en/products/da-275-dfi16" TargetMode="External"/><Relationship Id="rId402" Type="http://schemas.openxmlformats.org/officeDocument/2006/relationships/hyperlink" Target="https://www.saltek.eu/en/products/dpf-048dc-16" TargetMode="External"/><Relationship Id="rId279" Type="http://schemas.openxmlformats.org/officeDocument/2006/relationships/hyperlink" Target="https://www.saltek.eu/en/products/flp-pv550-vu-s" TargetMode="External"/><Relationship Id="rId444" Type="http://schemas.openxmlformats.org/officeDocument/2006/relationships/hyperlink" Target="https://www.saltek.eu/en/products/dl-tlf-uhf" TargetMode="External"/><Relationship Id="rId43" Type="http://schemas.openxmlformats.org/officeDocument/2006/relationships/hyperlink" Target="https://www.saltek.eu/en/products/dm-0121_3l_dj" TargetMode="External"/><Relationship Id="rId139" Type="http://schemas.openxmlformats.org/officeDocument/2006/relationships/hyperlink" Target="https://www.saltek.eu/en/products/slp-pv1000-vy" TargetMode="External"/><Relationship Id="rId290" Type="http://schemas.openxmlformats.org/officeDocument/2006/relationships/hyperlink" Target="https://www.saltek.eu/en/products/sp-t2t3-320y-ttc-led" TargetMode="External"/><Relationship Id="rId304" Type="http://schemas.openxmlformats.org/officeDocument/2006/relationships/hyperlink" Target="https://www.saltek.eu/en/products/bdm-006-v2-j-0" TargetMode="External"/><Relationship Id="rId346" Type="http://schemas.openxmlformats.org/officeDocument/2006/relationships/hyperlink" Target="https://www.saltek.eu/en/products/bdg-012-v1-4fr1" TargetMode="External"/><Relationship Id="rId388" Type="http://schemas.openxmlformats.org/officeDocument/2006/relationships/hyperlink" Target="https://www.saltek.eu/en/products/bdmhf-024-v1-0" TargetMode="External"/><Relationship Id="rId85" Type="http://schemas.openxmlformats.org/officeDocument/2006/relationships/hyperlink" Target="https://www.saltek.eu/en/products/flp-bc-maxi-vs4" TargetMode="External"/><Relationship Id="rId150" Type="http://schemas.openxmlformats.org/officeDocument/2006/relationships/hyperlink" Target="https://www.saltek.eu/en/products/flp-bc-maxi-v4" TargetMode="External"/><Relationship Id="rId192" Type="http://schemas.openxmlformats.org/officeDocument/2006/relationships/hyperlink" Target="https://www.saltek.eu/sk/produkty/bd-090-t-v2-0" TargetMode="External"/><Relationship Id="rId206" Type="http://schemas.openxmlformats.org/officeDocument/2006/relationships/hyperlink" Target="https://www.saltek.eu/en/products/isgo-500" TargetMode="External"/><Relationship Id="rId413" Type="http://schemas.openxmlformats.org/officeDocument/2006/relationships/hyperlink" Target="https://www.saltek.eu/en/products/dm-0241-l2-dj" TargetMode="External"/><Relationship Id="rId248" Type="http://schemas.openxmlformats.org/officeDocument/2006/relationships/hyperlink" Target="https://www.saltek.eu/en/products/dmz-v-0" TargetMode="External"/><Relationship Id="rId455" Type="http://schemas.openxmlformats.org/officeDocument/2006/relationships/hyperlink" Target="https://www.saltek.eu/en/products/flp-bc-maxi-vsf31" TargetMode="External"/><Relationship Id="rId12" Type="http://schemas.openxmlformats.org/officeDocument/2006/relationships/hyperlink" Target="https://www.saltek.eu/en/products/hx-pomocn%C3%BD-dr%C5%BE%C3%A1k" TargetMode="External"/><Relationship Id="rId108" Type="http://schemas.openxmlformats.org/officeDocument/2006/relationships/hyperlink" Target="https://www.saltek.eu/en/products/isgc-500h-ex" TargetMode="External"/><Relationship Id="rId315" Type="http://schemas.openxmlformats.org/officeDocument/2006/relationships/hyperlink" Target="https://www.saltek.eu/en/products/bdm-012-v4-j-0" TargetMode="External"/><Relationship Id="rId357" Type="http://schemas.openxmlformats.org/officeDocument/2006/relationships/hyperlink" Target="https://www.saltek.eu/en/products/bdg-048-v1-fr2" TargetMode="External"/><Relationship Id="rId54" Type="http://schemas.openxmlformats.org/officeDocument/2006/relationships/hyperlink" Target="https://www.saltek.eu/en/products/slp-600-v1-s" TargetMode="External"/><Relationship Id="rId96" Type="http://schemas.openxmlformats.org/officeDocument/2006/relationships/hyperlink" Target="https://www.saltek.eu/en/products/slp-pv500u-v0" TargetMode="External"/><Relationship Id="rId161" Type="http://schemas.openxmlformats.org/officeDocument/2006/relationships/hyperlink" Target="https://www.saltek.eu/en/products/dmhf-0151-rs" TargetMode="External"/><Relationship Id="rId217" Type="http://schemas.openxmlformats.org/officeDocument/2006/relationships/hyperlink" Target="https://www.saltek.eu/en/products/bdg-006-v1-fr1" TargetMode="External"/><Relationship Id="rId399" Type="http://schemas.openxmlformats.org/officeDocument/2006/relationships/hyperlink" Target="https://www.saltek.eu/en/products/dl-1g-poe-injector" TargetMode="External"/><Relationship Id="rId259" Type="http://schemas.openxmlformats.org/officeDocument/2006/relationships/hyperlink" Target="https://www.saltek.eu/en/products/dm-0241-rb" TargetMode="External"/><Relationship Id="rId424" Type="http://schemas.openxmlformats.org/officeDocument/2006/relationships/hyperlink" Target="https://www.saltek.eu/en/products/flp-ev125-vbh1s1" TargetMode="External"/><Relationship Id="rId23" Type="http://schemas.openxmlformats.org/officeDocument/2006/relationships/hyperlink" Target="https://www.saltek.eu/en/products/slp-440-v0" TargetMode="External"/><Relationship Id="rId119" Type="http://schemas.openxmlformats.org/officeDocument/2006/relationships/hyperlink" Target="https://www.saltek.eu/en/products/dl-1g-poe-m" TargetMode="External"/><Relationship Id="rId270" Type="http://schemas.openxmlformats.org/officeDocument/2006/relationships/hyperlink" Target="https://www.saltek.eu/en/products/slp-600-v3-s" TargetMode="External"/><Relationship Id="rId326" Type="http://schemas.openxmlformats.org/officeDocument/2006/relationships/hyperlink" Target="https://www.saltek.eu/en/products/bdm-048-v2-fr1" TargetMode="External"/><Relationship Id="rId65" Type="http://schemas.openxmlformats.org/officeDocument/2006/relationships/hyperlink" Target="https://www.saltek.eu/en/products/hx-090-n50-ff" TargetMode="External"/><Relationship Id="rId130" Type="http://schemas.openxmlformats.org/officeDocument/2006/relationships/hyperlink" Target="https://www.saltek.eu/en/products/slp-600-v3ys-it" TargetMode="External"/><Relationship Id="rId368" Type="http://schemas.openxmlformats.org/officeDocument/2006/relationships/hyperlink" Target="https://www.saltek.eu/en/products/bdghf-006-v1-0" TargetMode="External"/><Relationship Id="rId172" Type="http://schemas.openxmlformats.org/officeDocument/2006/relationships/hyperlink" Target="https://www.saltek.eu/en/products/clsa-24" TargetMode="External"/><Relationship Id="rId228" Type="http://schemas.openxmlformats.org/officeDocument/2006/relationships/hyperlink" Target="https://www.saltek.eu/en/products/da-275-df2-s" TargetMode="External"/><Relationship Id="rId435" Type="http://schemas.openxmlformats.org/officeDocument/2006/relationships/hyperlink" Target="https://www.saltek.eu/en/products/slp-275-vb1s1" TargetMode="External"/><Relationship Id="rId281" Type="http://schemas.openxmlformats.org/officeDocument/2006/relationships/hyperlink" Target="https://www.saltek.eu/en/products/dl-1g-rj45-poe-ab" TargetMode="External"/><Relationship Id="rId337" Type="http://schemas.openxmlformats.org/officeDocument/2006/relationships/hyperlink" Target="https://www.saltek.eu/en/products/bdm-230-v1-fr1" TargetMode="External"/><Relationship Id="rId34" Type="http://schemas.openxmlformats.org/officeDocument/2006/relationships/hyperlink" Target="https://www.saltek.eu/en/products/slp-275-vb1" TargetMode="External"/><Relationship Id="rId76" Type="http://schemas.openxmlformats.org/officeDocument/2006/relationships/hyperlink" Target="https://www.saltek.eu/en/products/flp-125-v0" TargetMode="External"/><Relationship Id="rId141" Type="http://schemas.openxmlformats.org/officeDocument/2006/relationships/hyperlink" Target="https://www.saltek.eu/en/products/slp-pv1500-vy" TargetMode="External"/><Relationship Id="rId379" Type="http://schemas.openxmlformats.org/officeDocument/2006/relationships/hyperlink" Target="https://www.saltek.eu/en/products/bdghf-024-v2-fr1" TargetMode="External"/><Relationship Id="rId7" Type="http://schemas.openxmlformats.org/officeDocument/2006/relationships/hyperlink" Target="https://www.saltek.eu/produkty/dm-0061-3r-dj" TargetMode="External"/><Relationship Id="rId183" Type="http://schemas.openxmlformats.org/officeDocument/2006/relationships/hyperlink" Target="https://www.saltek.eu/en/products/flp-25-t1-vs3" TargetMode="External"/><Relationship Id="rId239" Type="http://schemas.openxmlformats.org/officeDocument/2006/relationships/hyperlink" Target="https://www.saltek.eu/en/products/da-275-dj25-s" TargetMode="External"/><Relationship Id="rId390" Type="http://schemas.openxmlformats.org/officeDocument/2006/relationships/hyperlink" Target="https://www.saltek.eu/en/products/bdmhf-024-v1-4fr1" TargetMode="External"/><Relationship Id="rId404" Type="http://schemas.openxmlformats.org/officeDocument/2006/relationships/hyperlink" Target="https://www.saltek.eu/en/products/dpf-024dc-16-s" TargetMode="External"/><Relationship Id="rId446" Type="http://schemas.openxmlformats.org/officeDocument/2006/relationships/hyperlink" Target="https://www.saltek.eu/en/products/dl-10g-60v-poe-m" TargetMode="External"/><Relationship Id="rId250" Type="http://schemas.openxmlformats.org/officeDocument/2006/relationships/hyperlink" Target="https://www.saltek.eu/en/products/bd-250-t" TargetMode="External"/><Relationship Id="rId292" Type="http://schemas.openxmlformats.org/officeDocument/2006/relationships/hyperlink" Target="https://www.saltek.eu/en/products/flp-25-t1-vs11" TargetMode="External"/><Relationship Id="rId306" Type="http://schemas.openxmlformats.org/officeDocument/2006/relationships/hyperlink" Target="https://www.saltek.eu/en/products/bdm-006-v2-jfr2" TargetMode="External"/><Relationship Id="rId45" Type="http://schemas.openxmlformats.org/officeDocument/2006/relationships/hyperlink" Target="https://www.saltek.eu/en/products/slp-075_vb1s" TargetMode="External"/><Relationship Id="rId87" Type="http://schemas.openxmlformats.org/officeDocument/2006/relationships/hyperlink" Target="https://www.saltek.eu/en/products/flp-a50n-vsnpe" TargetMode="External"/><Relationship Id="rId110" Type="http://schemas.openxmlformats.org/officeDocument/2006/relationships/hyperlink" Target="https://www.saltek.eu/en/products/isgc-50h-ex" TargetMode="External"/><Relationship Id="rId348" Type="http://schemas.openxmlformats.org/officeDocument/2006/relationships/hyperlink" Target="https://www.saltek.eu/en/products/bdg-012-v2-0" TargetMode="External"/><Relationship Id="rId152" Type="http://schemas.openxmlformats.org/officeDocument/2006/relationships/hyperlink" Target="https://www.saltek.eu/en/products/flp-bc-maxi-v31" TargetMode="External"/><Relationship Id="rId194" Type="http://schemas.openxmlformats.org/officeDocument/2006/relationships/hyperlink" Target="https://www.saltek.eu/en/products/bdg-006-v1-0" TargetMode="External"/><Relationship Id="rId208" Type="http://schemas.openxmlformats.org/officeDocument/2006/relationships/hyperlink" Target="https://www.saltek.eu/en/products/bd-250-t-v2-16" TargetMode="External"/><Relationship Id="rId415" Type="http://schemas.openxmlformats.org/officeDocument/2006/relationships/hyperlink" Target="https://www.saltek.eu/en/products/cz-275-a" TargetMode="External"/><Relationship Id="rId457" Type="http://schemas.openxmlformats.org/officeDocument/2006/relationships/hyperlink" Target="https://www.saltek.eu/en/products/dl-vdsl3" TargetMode="External"/><Relationship Id="rId261" Type="http://schemas.openxmlformats.org/officeDocument/2006/relationships/hyperlink" Target="https://www.saltek.eu/en/products/dmg-0061-rb" TargetMode="External"/><Relationship Id="rId14" Type="http://schemas.openxmlformats.org/officeDocument/2006/relationships/hyperlink" Target="https://www.saltek.eu/en/products/slp-275_vb1s" TargetMode="External"/><Relationship Id="rId56" Type="http://schemas.openxmlformats.org/officeDocument/2006/relationships/hyperlink" Target="https://www.saltek.eu/en/products/slp-275-vb31" TargetMode="External"/><Relationship Id="rId317" Type="http://schemas.openxmlformats.org/officeDocument/2006/relationships/hyperlink" Target="https://www.saltek.eu/en/products/bdm-024-v1-fr2" TargetMode="External"/><Relationship Id="rId359" Type="http://schemas.openxmlformats.org/officeDocument/2006/relationships/hyperlink" Target="https://www.saltek.eu/en/products/bdg-048-v2-fr1" TargetMode="External"/><Relationship Id="rId98" Type="http://schemas.openxmlformats.org/officeDocument/2006/relationships/hyperlink" Target="https://www.saltek.eu/en/products/da-275-df-25" TargetMode="External"/><Relationship Id="rId121" Type="http://schemas.openxmlformats.org/officeDocument/2006/relationships/hyperlink" Target="https://www.saltek.eu/en/products/flp-125-075-vh1s" TargetMode="External"/><Relationship Id="rId163" Type="http://schemas.openxmlformats.org/officeDocument/2006/relationships/hyperlink" Target="https://www.saltek.eu/en/products/dm-0121-rs" TargetMode="External"/><Relationship Id="rId219" Type="http://schemas.openxmlformats.org/officeDocument/2006/relationships/hyperlink" Target="https://www.saltek.eu/en/products/bdg-024-v1-fr1" TargetMode="External"/><Relationship Id="rId370" Type="http://schemas.openxmlformats.org/officeDocument/2006/relationships/hyperlink" Target="https://www.saltek.eu/en/products/bdghf-006-v2-0" TargetMode="External"/><Relationship Id="rId426" Type="http://schemas.openxmlformats.org/officeDocument/2006/relationships/hyperlink" Target="https://www.saltek.eu/en/products/flp-ev125-vbh3s1" TargetMode="External"/><Relationship Id="rId230" Type="http://schemas.openxmlformats.org/officeDocument/2006/relationships/hyperlink" Target="https://www.saltek.eu/en/products/da-275-df6-s" TargetMode="External"/><Relationship Id="rId25" Type="http://schemas.openxmlformats.org/officeDocument/2006/relationships/hyperlink" Target="https://www.saltek.eu/en/products/slp-440-v1" TargetMode="External"/><Relationship Id="rId67" Type="http://schemas.openxmlformats.org/officeDocument/2006/relationships/hyperlink" Target="https://www.saltek.eu/en/products/flp-125-v1-s" TargetMode="External"/><Relationship Id="rId272" Type="http://schemas.openxmlformats.org/officeDocument/2006/relationships/hyperlink" Target="https://www.saltek.eu/en/products/da-150-dj25" TargetMode="External"/><Relationship Id="rId328" Type="http://schemas.openxmlformats.org/officeDocument/2006/relationships/hyperlink" Target="https://www.saltek.eu/en/products/bdm-048-v2-jfr1" TargetMode="External"/><Relationship Id="rId132" Type="http://schemas.openxmlformats.org/officeDocument/2006/relationships/hyperlink" Target="https://www.saltek.eu/en/products/flp-pv1000y" TargetMode="External"/><Relationship Id="rId174" Type="http://schemas.openxmlformats.org/officeDocument/2006/relationships/hyperlink" Target="https://www.saltek.eu/en/products/clsa-tlf" TargetMode="External"/><Relationship Id="rId381" Type="http://schemas.openxmlformats.org/officeDocument/2006/relationships/hyperlink" Target="https://www.saltek.eu/en/products/bdghf-230-v1-fr" TargetMode="External"/><Relationship Id="rId241" Type="http://schemas.openxmlformats.org/officeDocument/2006/relationships/hyperlink" Target="https://www.saltek.eu/en/products/dmp-024-v1-fr1" TargetMode="External"/><Relationship Id="rId437" Type="http://schemas.openxmlformats.org/officeDocument/2006/relationships/hyperlink" Target="https://www.saltek.eu/en/products/slp-275-vb3s1" TargetMode="External"/><Relationship Id="rId36" Type="http://schemas.openxmlformats.org/officeDocument/2006/relationships/hyperlink" Target="https://www.saltek.eu/en/products/slp-275-v31" TargetMode="External"/><Relationship Id="rId283" Type="http://schemas.openxmlformats.org/officeDocument/2006/relationships/hyperlink" Target="https://www.saltek.eu/en/products/zx-044-n50-ff" TargetMode="External"/><Relationship Id="rId339" Type="http://schemas.openxmlformats.org/officeDocument/2006/relationships/hyperlink" Target="https://www.saltek.eu/en/products/bdm-230-v2-fr" TargetMode="External"/><Relationship Id="rId78" Type="http://schemas.openxmlformats.org/officeDocument/2006/relationships/hyperlink" Target="https://www.saltek.eu/en/products/hx-230-n50-fm" TargetMode="External"/><Relationship Id="rId101" Type="http://schemas.openxmlformats.org/officeDocument/2006/relationships/hyperlink" Target="https://www.saltek.eu/en/products/dl-cat5e-poe-plus" TargetMode="External"/><Relationship Id="rId143" Type="http://schemas.openxmlformats.org/officeDocument/2006/relationships/hyperlink" Target="https://www.saltek.eu/en/products/slp-pv350y-v0" TargetMode="External"/><Relationship Id="rId185" Type="http://schemas.openxmlformats.org/officeDocument/2006/relationships/hyperlink" Target="https://www.saltek.eu/en/products/flp-25-t1-vs4" TargetMode="External"/><Relationship Id="rId350" Type="http://schemas.openxmlformats.org/officeDocument/2006/relationships/hyperlink" Target="https://www.saltek.eu/en/products/bdg-024-v1-4-0" TargetMode="External"/><Relationship Id="rId406" Type="http://schemas.openxmlformats.org/officeDocument/2006/relationships/hyperlink" Target="https://www.saltek.eu/en/products/hx-350-n50-ff" TargetMode="External"/><Relationship Id="rId9" Type="http://schemas.openxmlformats.org/officeDocument/2006/relationships/hyperlink" Target="https://www.saltek.eu/produkty/dm-0061-3l-dj" TargetMode="External"/><Relationship Id="rId210" Type="http://schemas.openxmlformats.org/officeDocument/2006/relationships/hyperlink" Target="https://www.saltek.eu/en/products/bd-250-t-v2-f16" TargetMode="External"/><Relationship Id="rId392" Type="http://schemas.openxmlformats.org/officeDocument/2006/relationships/hyperlink" Target="https://www.saltek.eu/en/products/hx-470-n50-ff" TargetMode="External"/><Relationship Id="rId448" Type="http://schemas.openxmlformats.org/officeDocument/2006/relationships/hyperlink" Target="https://www.saltek.eu/en/products/dl-cat6a-60v" TargetMode="External"/><Relationship Id="rId252" Type="http://schemas.openxmlformats.org/officeDocument/2006/relationships/hyperlink" Target="https://www.saltek.eu/de/produkte/rack-protector-vx7-1u" TargetMode="External"/><Relationship Id="rId294" Type="http://schemas.openxmlformats.org/officeDocument/2006/relationships/hyperlink" Target="https://www.saltek.eu/en/products/flp-25-t1-vs2" TargetMode="External"/><Relationship Id="rId308" Type="http://schemas.openxmlformats.org/officeDocument/2006/relationships/hyperlink" Target="https://www.saltek.eu/en/products/bdm-006-v4-jfr1" TargetMode="External"/><Relationship Id="rId47" Type="http://schemas.openxmlformats.org/officeDocument/2006/relationships/hyperlink" Target="https://www.saltek.eu/en/products/slp-275-v0" TargetMode="External"/><Relationship Id="rId89" Type="http://schemas.openxmlformats.org/officeDocument/2006/relationships/hyperlink" Target="https://www.saltek.eu/en/products/isg-a100" TargetMode="External"/><Relationship Id="rId112" Type="http://schemas.openxmlformats.org/officeDocument/2006/relationships/hyperlink" Target="https://www.saltek.eu/en/products/isg-50h-ex" TargetMode="External"/><Relationship Id="rId154" Type="http://schemas.openxmlformats.org/officeDocument/2006/relationships/hyperlink" Target="https://www.saltek.eu/en/products/dmj-0482-rs" TargetMode="External"/><Relationship Id="rId361" Type="http://schemas.openxmlformats.org/officeDocument/2006/relationships/hyperlink" Target="https://www.saltek.eu/en/products/bdg-060-v1-fr1" TargetMode="External"/><Relationship Id="rId196" Type="http://schemas.openxmlformats.org/officeDocument/2006/relationships/hyperlink" Target="https://www.saltek.eu/en/products/bdg-024-v1-fr1" TargetMode="External"/><Relationship Id="rId417" Type="http://schemas.openxmlformats.org/officeDocument/2006/relationships/hyperlink" Target="https://www.saltek.eu/en/products/da-275-s" TargetMode="External"/><Relationship Id="rId16" Type="http://schemas.openxmlformats.org/officeDocument/2006/relationships/hyperlink" Target="https://www.saltek.eu/en/products/dm-0061_4r_dj" TargetMode="External"/><Relationship Id="rId221" Type="http://schemas.openxmlformats.org/officeDocument/2006/relationships/hyperlink" Target="https://www.saltek.eu/en/products/bdg-230-v1-fr" TargetMode="External"/><Relationship Id="rId263" Type="http://schemas.openxmlformats.org/officeDocument/2006/relationships/hyperlink" Target="https://www.saltek.eu/en/products/dmg-0481-rb" TargetMode="External"/><Relationship Id="rId319" Type="http://schemas.openxmlformats.org/officeDocument/2006/relationships/hyperlink" Target="https://www.saltek.eu/en/products/bdm-024-v2-j-0" TargetMode="External"/><Relationship Id="rId58" Type="http://schemas.openxmlformats.org/officeDocument/2006/relationships/hyperlink" Target="https://www.saltek.eu/en/products/slp-130-vb0" TargetMode="External"/><Relationship Id="rId123" Type="http://schemas.openxmlformats.org/officeDocument/2006/relationships/hyperlink" Target="https://www.saltek.eu/en/products/flp-125-075-vh2s" TargetMode="External"/><Relationship Id="rId330" Type="http://schemas.openxmlformats.org/officeDocument/2006/relationships/hyperlink" Target="https://www.saltek.eu/en/products/bdm-048-v4-j-0" TargetMode="External"/><Relationship Id="rId165" Type="http://schemas.openxmlformats.org/officeDocument/2006/relationships/hyperlink" Target="https://www.saltek.eu/en/products/dm-0481-rs" TargetMode="External"/><Relationship Id="rId372" Type="http://schemas.openxmlformats.org/officeDocument/2006/relationships/hyperlink" Target="https://www.saltek.eu/en/products/bdghf-012-v1-0" TargetMode="External"/><Relationship Id="rId428" Type="http://schemas.openxmlformats.org/officeDocument/2006/relationships/hyperlink" Target="https://www.saltek.eu/en/products/slp-075-vb1" TargetMode="External"/><Relationship Id="rId232" Type="http://schemas.openxmlformats.org/officeDocument/2006/relationships/hyperlink" Target="https://www.saltek.eu/en/products/da-275-df10-s" TargetMode="External"/><Relationship Id="rId274" Type="http://schemas.openxmlformats.org/officeDocument/2006/relationships/hyperlink" Target="https://www.saltek.eu/en/products/dp-024-25" TargetMode="External"/><Relationship Id="rId27" Type="http://schemas.openxmlformats.org/officeDocument/2006/relationships/hyperlink" Target="https://www.saltek.eu/en/products/slp-440-v1-s" TargetMode="External"/><Relationship Id="rId69" Type="http://schemas.openxmlformats.org/officeDocument/2006/relationships/hyperlink" Target="https://www.saltek.eu/en/products/flp-125-v1s1" TargetMode="External"/><Relationship Id="rId134" Type="http://schemas.openxmlformats.org/officeDocument/2006/relationships/hyperlink" Target="https://www.saltek.eu/en/products/dl-cat6a-60v-m" TargetMode="External"/><Relationship Id="rId80" Type="http://schemas.openxmlformats.org/officeDocument/2006/relationships/hyperlink" Target="https://www.saltek.eu/en/products/flp-bc-maxi-vs1" TargetMode="External"/><Relationship Id="rId176" Type="http://schemas.openxmlformats.org/officeDocument/2006/relationships/hyperlink" Target="https://www.saltek.eu/en/products/clsa-dsl" TargetMode="External"/><Relationship Id="rId341" Type="http://schemas.openxmlformats.org/officeDocument/2006/relationships/hyperlink" Target="https://www.saltek.eu/en/products/bdg-006-v1-4fr1" TargetMode="External"/><Relationship Id="rId383" Type="http://schemas.openxmlformats.org/officeDocument/2006/relationships/hyperlink" Target="https://www.saltek.eu/en/products/bdghf-230-v2-fr" TargetMode="External"/><Relationship Id="rId439" Type="http://schemas.openxmlformats.org/officeDocument/2006/relationships/hyperlink" Target="https://www.saltek.eu/en/products/slp-150-vb0" TargetMode="External"/><Relationship Id="rId201" Type="http://schemas.openxmlformats.org/officeDocument/2006/relationships/hyperlink" Target="https://www.saltek.eu/en/products/bdm-012-v1-0" TargetMode="External"/><Relationship Id="rId243" Type="http://schemas.openxmlformats.org/officeDocument/2006/relationships/hyperlink" Target="https://www.saltek.eu/en/products/dmp-024-v1-jfr1" TargetMode="External"/><Relationship Id="rId285" Type="http://schemas.openxmlformats.org/officeDocument/2006/relationships/hyperlink" Target="https://www.saltek.eu/en/products/sp-t2t3-320y-cct-led" TargetMode="External"/><Relationship Id="rId450" Type="http://schemas.openxmlformats.org/officeDocument/2006/relationships/hyperlink" Target="https://www.saltek.eu/en/products/flp-25-t1-vsf3" TargetMode="External"/><Relationship Id="rId38" Type="http://schemas.openxmlformats.org/officeDocument/2006/relationships/hyperlink" Target="https://www.saltek.eu/en/products/slp-385-v0" TargetMode="External"/><Relationship Id="rId103" Type="http://schemas.openxmlformats.org/officeDocument/2006/relationships/hyperlink" Target="https://www.saltek.eu/en/products/flp-sg50-vs1" TargetMode="External"/><Relationship Id="rId310" Type="http://schemas.openxmlformats.org/officeDocument/2006/relationships/hyperlink" Target="https://www.saltek.eu/en/products/bdm-012-v2-0" TargetMode="External"/><Relationship Id="rId91" Type="http://schemas.openxmlformats.org/officeDocument/2006/relationships/hyperlink" Target="https://www.saltek.eu/en/products/slp-pv170-vu" TargetMode="External"/><Relationship Id="rId145" Type="http://schemas.openxmlformats.org/officeDocument/2006/relationships/hyperlink" Target="https://www.saltek.eu/en/products/slp-pv750y-v0" TargetMode="External"/><Relationship Id="rId187" Type="http://schemas.openxmlformats.org/officeDocument/2006/relationships/hyperlink" Target="https://www.saltek.eu/en/products/flp-25-t1-v31" TargetMode="External"/><Relationship Id="rId352" Type="http://schemas.openxmlformats.org/officeDocument/2006/relationships/hyperlink" Target="https://www.saltek.eu/en/products/bdg-024-v1-fr2" TargetMode="External"/><Relationship Id="rId394" Type="http://schemas.openxmlformats.org/officeDocument/2006/relationships/hyperlink" Target="https://www.saltek.eu/en/products/dl-cs-rack-1u-injector" TargetMode="External"/><Relationship Id="rId408" Type="http://schemas.openxmlformats.org/officeDocument/2006/relationships/hyperlink" Target="https://www.saltek.eu/en/products/dm-0061-r-dj" TargetMode="External"/><Relationship Id="rId212" Type="http://schemas.openxmlformats.org/officeDocument/2006/relationships/hyperlink" Target="https://www.saltek.eu/en/products/dp-024-v1-f16" TargetMode="External"/><Relationship Id="rId254" Type="http://schemas.openxmlformats.org/officeDocument/2006/relationships/hyperlink" Target="https://www.saltek.eu/en/products/rack-protector-vf5-1u" TargetMode="External"/><Relationship Id="rId49" Type="http://schemas.openxmlformats.org/officeDocument/2006/relationships/hyperlink" Target="https://www.saltek.eu/en/products/slp-385-v3-s" TargetMode="External"/><Relationship Id="rId114" Type="http://schemas.openxmlformats.org/officeDocument/2006/relationships/hyperlink" Target="https://www.saltek.eu/en/products/hx-090-sma-fm" TargetMode="External"/><Relationship Id="rId296" Type="http://schemas.openxmlformats.org/officeDocument/2006/relationships/hyperlink" Target="https://www.saltek.eu/en/products/flp-25-t1-v1" TargetMode="External"/><Relationship Id="rId60" Type="http://schemas.openxmlformats.org/officeDocument/2006/relationships/hyperlink" Target="https://www.saltek.eu/en/products/vl-b75-ff" TargetMode="External"/><Relationship Id="rId156" Type="http://schemas.openxmlformats.org/officeDocument/2006/relationships/hyperlink" Target="https://www.saltek.eu/en/products/dmg-0121-rs" TargetMode="External"/><Relationship Id="rId198" Type="http://schemas.openxmlformats.org/officeDocument/2006/relationships/hyperlink" Target="https://www.saltek.eu/en/products/bdg-230-v1-0" TargetMode="External"/><Relationship Id="rId321" Type="http://schemas.openxmlformats.org/officeDocument/2006/relationships/hyperlink" Target="https://www.saltek.eu/en/products/bdm-024-v2-jfr2" TargetMode="External"/><Relationship Id="rId363" Type="http://schemas.openxmlformats.org/officeDocument/2006/relationships/hyperlink" Target="https://www.saltek.eu/en/products/bdg-060-v2-0" TargetMode="External"/><Relationship Id="rId419" Type="http://schemas.openxmlformats.org/officeDocument/2006/relationships/hyperlink" Target="https://www.saltek.eu/en/products/rack-protector-euro-x12-1u-5" TargetMode="External"/><Relationship Id="rId223" Type="http://schemas.openxmlformats.org/officeDocument/2006/relationships/hyperlink" Target="https://www.saltek.eu/en/products/bdm-012-v1-fr1" TargetMode="External"/><Relationship Id="rId430" Type="http://schemas.openxmlformats.org/officeDocument/2006/relationships/hyperlink" Target="https://www.saltek.eu/produkty/slp-150-vb1" TargetMode="External"/><Relationship Id="rId18" Type="http://schemas.openxmlformats.org/officeDocument/2006/relationships/hyperlink" Target="https://www.saltek.eu/en/products/slp-275-v4" TargetMode="External"/><Relationship Id="rId265" Type="http://schemas.openxmlformats.org/officeDocument/2006/relationships/hyperlink" Target="https://www.saltek.eu/en/products/dmj-0122-rb" TargetMode="External"/><Relationship Id="rId125" Type="http://schemas.openxmlformats.org/officeDocument/2006/relationships/hyperlink" Target="https://www.saltek.eu/en/products/rto-35" TargetMode="External"/><Relationship Id="rId167" Type="http://schemas.openxmlformats.org/officeDocument/2006/relationships/hyperlink" Target="https://www.saltek.eu/en/products/dmj-0242-rs" TargetMode="External"/><Relationship Id="rId332" Type="http://schemas.openxmlformats.org/officeDocument/2006/relationships/hyperlink" Target="https://www.saltek.eu/produkty/bdm-060-v1-0" TargetMode="External"/><Relationship Id="rId374" Type="http://schemas.openxmlformats.org/officeDocument/2006/relationships/hyperlink" Target="https://www.saltek.eu/en/products/bdghf-012-v2-0" TargetMode="External"/><Relationship Id="rId71" Type="http://schemas.openxmlformats.org/officeDocument/2006/relationships/hyperlink" Target="https://www.saltek.eu/en/products/flp-125-v3-s" TargetMode="External"/><Relationship Id="rId234" Type="http://schemas.openxmlformats.org/officeDocument/2006/relationships/hyperlink" Target="https://www.saltek.eu/en/products/da-275-df16-s" TargetMode="External"/><Relationship Id="rId2" Type="http://schemas.openxmlformats.org/officeDocument/2006/relationships/hyperlink" Target="http://www.saltek.eu/en/products/DA-275-BFG" TargetMode="External"/><Relationship Id="rId29" Type="http://schemas.openxmlformats.org/officeDocument/2006/relationships/hyperlink" Target="https://www.saltek.eu/en/products/da-275-v3s1" TargetMode="External"/><Relationship Id="rId255" Type="http://schemas.openxmlformats.org/officeDocument/2006/relationships/hyperlink" Target="https://www.saltek.eu/en/products/rack-protector-euro-x12-1u" TargetMode="External"/><Relationship Id="rId276" Type="http://schemas.openxmlformats.org/officeDocument/2006/relationships/hyperlink" Target="https://www.saltek.eu/en/products/isgo-50h-ex" TargetMode="External"/><Relationship Id="rId297" Type="http://schemas.openxmlformats.org/officeDocument/2006/relationships/hyperlink" Target="https://www.saltek.eu/en/products/flp-25-t1-vs1" TargetMode="External"/><Relationship Id="rId441" Type="http://schemas.openxmlformats.org/officeDocument/2006/relationships/hyperlink" Target="https://www.saltek.eu/sk/produkty/flp-npe-25-vh0" TargetMode="External"/><Relationship Id="rId40" Type="http://schemas.openxmlformats.org/officeDocument/2006/relationships/hyperlink" Target="https://www.saltek.eu/en/products/slp-385-v1" TargetMode="External"/><Relationship Id="rId115" Type="http://schemas.openxmlformats.org/officeDocument/2006/relationships/hyperlink" Target="https://www.saltek.eu/en/products/flp-sg50-vs0" TargetMode="External"/><Relationship Id="rId136" Type="http://schemas.openxmlformats.org/officeDocument/2006/relationships/hyperlink" Target="https://www.saltek.eu/en/products/flp-sg50-v0" TargetMode="External"/><Relationship Id="rId157" Type="http://schemas.openxmlformats.org/officeDocument/2006/relationships/hyperlink" Target="https://www.saltek.eu/en/products/dmg-0241-rs" TargetMode="External"/><Relationship Id="rId178" Type="http://schemas.openxmlformats.org/officeDocument/2006/relationships/hyperlink" Target="https://www.saltek.eu/en/products/slp-275-v2-s" TargetMode="External"/><Relationship Id="rId301" Type="http://schemas.openxmlformats.org/officeDocument/2006/relationships/hyperlink" Target="https://www.saltek.eu/en/products/bdm-006-v1-fr2" TargetMode="External"/><Relationship Id="rId322" Type="http://schemas.openxmlformats.org/officeDocument/2006/relationships/hyperlink" Target="https://www.saltek.eu/en/products/bdm-024-v4-j-0" TargetMode="External"/><Relationship Id="rId343" Type="http://schemas.openxmlformats.org/officeDocument/2006/relationships/hyperlink" Target="https://www.saltek.eu/en/products/bdg-006-v2-0" TargetMode="External"/><Relationship Id="rId364" Type="http://schemas.openxmlformats.org/officeDocument/2006/relationships/hyperlink" Target="https://www.saltek.eu/en/products/bdg-060-v2-fr1" TargetMode="External"/><Relationship Id="rId61" Type="http://schemas.openxmlformats.org/officeDocument/2006/relationships/hyperlink" Target="https://www.saltek.eu/en/products/dl-isdn-rj45" TargetMode="External"/><Relationship Id="rId82" Type="http://schemas.openxmlformats.org/officeDocument/2006/relationships/hyperlink" Target="https://www.saltek.eu/en/products/flp-a100n-v0" TargetMode="External"/><Relationship Id="rId199" Type="http://schemas.openxmlformats.org/officeDocument/2006/relationships/hyperlink" Target="https://www.saltek.eu/en/products/flp-25-t1-v0" TargetMode="External"/><Relationship Id="rId203" Type="http://schemas.openxmlformats.org/officeDocument/2006/relationships/hyperlink" Target="https://www.saltek.eu/en/products/bdm-048-v1-0" TargetMode="External"/><Relationship Id="rId385" Type="http://schemas.openxmlformats.org/officeDocument/2006/relationships/hyperlink" Target="https://www.saltek.eu/en/products/bdmhf-006-v1-4-0" TargetMode="External"/><Relationship Id="rId19" Type="http://schemas.openxmlformats.org/officeDocument/2006/relationships/hyperlink" Target="https://www.saltek.eu/en/products/slp-275-v3" TargetMode="External"/><Relationship Id="rId224" Type="http://schemas.openxmlformats.org/officeDocument/2006/relationships/hyperlink" Target="https://www.saltek.eu/en/products/bdm-024-v1-fr1" TargetMode="External"/><Relationship Id="rId245" Type="http://schemas.openxmlformats.org/officeDocument/2006/relationships/hyperlink" Target="https://www.saltek.eu/en/products/dmp-024-v1-0" TargetMode="External"/><Relationship Id="rId266" Type="http://schemas.openxmlformats.org/officeDocument/2006/relationships/hyperlink" Target="https://www.saltek.eu/en/products/dmj-0242-rb" TargetMode="External"/><Relationship Id="rId287" Type="http://schemas.openxmlformats.org/officeDocument/2006/relationships/hyperlink" Target="https://www.saltek.eu/en/products/sp-t2t3-320y-ccc-led" TargetMode="External"/><Relationship Id="rId410" Type="http://schemas.openxmlformats.org/officeDocument/2006/relationships/hyperlink" Target="https://www.saltek.eu/en/products/dm-0241-r-dj" TargetMode="External"/><Relationship Id="rId431" Type="http://schemas.openxmlformats.org/officeDocument/2006/relationships/hyperlink" Target="https://www.saltek.eu/en/products/slp-150-vb1s" TargetMode="External"/><Relationship Id="rId452" Type="http://schemas.openxmlformats.org/officeDocument/2006/relationships/hyperlink" Target="https://www.saltek.eu/produkty/flp-25-t1-vsf4" TargetMode="External"/><Relationship Id="rId30" Type="http://schemas.openxmlformats.org/officeDocument/2006/relationships/hyperlink" Target="https://www.saltek.eu/en/products/da-275-v11" TargetMode="External"/><Relationship Id="rId105" Type="http://schemas.openxmlformats.org/officeDocument/2006/relationships/hyperlink" Target="https://www.saltek.eu/en/products/isg-100" TargetMode="External"/><Relationship Id="rId126" Type="http://schemas.openxmlformats.org/officeDocument/2006/relationships/hyperlink" Target="https://www.saltek.eu/en/products/dl-10g-poe-m" TargetMode="External"/><Relationship Id="rId147" Type="http://schemas.openxmlformats.org/officeDocument/2006/relationships/hyperlink" Target="https://www.saltek.eu/en/products/flp-bc-maxi-v1" TargetMode="External"/><Relationship Id="rId168" Type="http://schemas.openxmlformats.org/officeDocument/2006/relationships/hyperlink" Target="https://www.saltek.eu/en/products/dmj-0602-rs" TargetMode="External"/><Relationship Id="rId312" Type="http://schemas.openxmlformats.org/officeDocument/2006/relationships/hyperlink" Target="https://www.saltek.eu/en/products/bdm-012-v2-j-0" TargetMode="External"/><Relationship Id="rId333" Type="http://schemas.openxmlformats.org/officeDocument/2006/relationships/hyperlink" Target="https://www.saltek.eu/en/products/bdm-060-v1-fr1" TargetMode="External"/><Relationship Id="rId354" Type="http://schemas.openxmlformats.org/officeDocument/2006/relationships/hyperlink" Target="https://www.saltek.eu/en/products/bdg-024-v2-fr1" TargetMode="External"/><Relationship Id="rId51" Type="http://schemas.openxmlformats.org/officeDocument/2006/relationships/hyperlink" Target="https://www.saltek.eu/en/products/slp-130-vb1-s" TargetMode="External"/><Relationship Id="rId72" Type="http://schemas.openxmlformats.org/officeDocument/2006/relationships/hyperlink" Target="https://www.saltek.eu/en/products/flp-125-v31" TargetMode="External"/><Relationship Id="rId93" Type="http://schemas.openxmlformats.org/officeDocument/2006/relationships/hyperlink" Target="https://www.saltek.eu/en/products/slp-pv500-vu" TargetMode="External"/><Relationship Id="rId189" Type="http://schemas.openxmlformats.org/officeDocument/2006/relationships/hyperlink" Target="https://www.saltek.eu/en/products/isgc-50" TargetMode="External"/><Relationship Id="rId375" Type="http://schemas.openxmlformats.org/officeDocument/2006/relationships/hyperlink" Target="https://www.saltek.eu/produkty/bdghf-012-v2-fr1" TargetMode="External"/><Relationship Id="rId396" Type="http://schemas.openxmlformats.org/officeDocument/2006/relationships/hyperlink" Target="https://www.saltek.eu/en/products/dl-cat6a" TargetMode="External"/><Relationship Id="rId3" Type="http://schemas.openxmlformats.org/officeDocument/2006/relationships/hyperlink" Target="https://www.saltek.eu/en/products/dl-rs-dd9" TargetMode="External"/><Relationship Id="rId214" Type="http://schemas.openxmlformats.org/officeDocument/2006/relationships/hyperlink" Target="https://www.saltek.eu/de/produkte/dp-012-v1-0" TargetMode="External"/><Relationship Id="rId235" Type="http://schemas.openxmlformats.org/officeDocument/2006/relationships/hyperlink" Target="https://www.saltek.eu/en/products/da-275-dfi6" TargetMode="External"/><Relationship Id="rId256" Type="http://schemas.openxmlformats.org/officeDocument/2006/relationships/hyperlink" Target="https://www.saltek.eu/en/products/sp-t2t3-320y-clt-led" TargetMode="External"/><Relationship Id="rId277" Type="http://schemas.openxmlformats.org/officeDocument/2006/relationships/hyperlink" Target="https://www.saltek.eu/en/products/isgo-100h-ex" TargetMode="External"/><Relationship Id="rId298" Type="http://schemas.openxmlformats.org/officeDocument/2006/relationships/hyperlink" Target="https://www.saltek.eu/en/products/dmg-024-v1-4fr1-dif" TargetMode="External"/><Relationship Id="rId400" Type="http://schemas.openxmlformats.org/officeDocument/2006/relationships/hyperlink" Target="https://www.saltek.eu/en/products/dpf-012dc-16" TargetMode="External"/><Relationship Id="rId421" Type="http://schemas.openxmlformats.org/officeDocument/2006/relationships/hyperlink" Target="https://www.saltek.eu/en/products/slp-075-v2" TargetMode="External"/><Relationship Id="rId442" Type="http://schemas.openxmlformats.org/officeDocument/2006/relationships/hyperlink" Target="https://www.saltek.eu/en/products/dl-1g-60v-poe" TargetMode="External"/><Relationship Id="rId116" Type="http://schemas.openxmlformats.org/officeDocument/2006/relationships/hyperlink" Target="https://www.saltek.eu/en/products/sx-090-b50-ff" TargetMode="External"/><Relationship Id="rId137" Type="http://schemas.openxmlformats.org/officeDocument/2006/relationships/hyperlink" Target="https://www.saltek.eu/en/products/slp-pv700-vy" TargetMode="External"/><Relationship Id="rId158" Type="http://schemas.openxmlformats.org/officeDocument/2006/relationships/hyperlink" Target="https://www.saltek.eu/en/products/dmg-0481-rs" TargetMode="External"/><Relationship Id="rId302" Type="http://schemas.openxmlformats.org/officeDocument/2006/relationships/hyperlink" Target="https://www.saltek.eu/en/products/bdm-006-v2-0" TargetMode="External"/><Relationship Id="rId323" Type="http://schemas.openxmlformats.org/officeDocument/2006/relationships/hyperlink" Target="https://www.saltek.eu/en/products/bdm-024-v4-jfr1" TargetMode="External"/><Relationship Id="rId344" Type="http://schemas.openxmlformats.org/officeDocument/2006/relationships/hyperlink" Target="https://www.saltek.eu/en/products/bdg-006-v2-fr1" TargetMode="External"/><Relationship Id="rId20" Type="http://schemas.openxmlformats.org/officeDocument/2006/relationships/hyperlink" Target="https://www.saltek.eu/en/products/slp-275-v3-s" TargetMode="External"/><Relationship Id="rId41" Type="http://schemas.openxmlformats.org/officeDocument/2006/relationships/hyperlink" Target="https://www.saltek.eu/en/products/da-275-v1s1" TargetMode="External"/><Relationship Id="rId62" Type="http://schemas.openxmlformats.org/officeDocument/2006/relationships/hyperlink" Target="https://www.saltek.eu/en/products/fx-090-b75-t-ff" TargetMode="External"/><Relationship Id="rId83" Type="http://schemas.openxmlformats.org/officeDocument/2006/relationships/hyperlink" Target="https://www.saltek.eu/en/products/flp-a50n-v0" TargetMode="External"/><Relationship Id="rId179" Type="http://schemas.openxmlformats.org/officeDocument/2006/relationships/hyperlink" Target="https://www.saltek.eu/en/products/slp-150-v1" TargetMode="External"/><Relationship Id="rId365" Type="http://schemas.openxmlformats.org/officeDocument/2006/relationships/hyperlink" Target="https://www.saltek.eu/en/products/bdg-230-v1-fr1" TargetMode="External"/><Relationship Id="rId386" Type="http://schemas.openxmlformats.org/officeDocument/2006/relationships/hyperlink" Target="https://www.saltek.eu/en/products/bdmhf-006-v1-4fr1" TargetMode="External"/><Relationship Id="rId190" Type="http://schemas.openxmlformats.org/officeDocument/2006/relationships/hyperlink" Target="https://www.saltek.eu/en/products/isgc-100" TargetMode="External"/><Relationship Id="rId204" Type="http://schemas.openxmlformats.org/officeDocument/2006/relationships/hyperlink" Target="https://www.saltek.eu/en/products/bdm-230-v1-0" TargetMode="External"/><Relationship Id="rId225" Type="http://schemas.openxmlformats.org/officeDocument/2006/relationships/hyperlink" Target="https://www.saltek.eu/en/products/bdm-048-v1-fr1" TargetMode="External"/><Relationship Id="rId246" Type="http://schemas.openxmlformats.org/officeDocument/2006/relationships/hyperlink" Target="https://www.saltek.eu/en/products/dmp-012-v1-j-0" TargetMode="External"/><Relationship Id="rId267" Type="http://schemas.openxmlformats.org/officeDocument/2006/relationships/hyperlink" Target="https://www.saltek.eu/en/products/dmj-0482-rb" TargetMode="External"/><Relationship Id="rId288" Type="http://schemas.openxmlformats.org/officeDocument/2006/relationships/hyperlink" Target="https://www.saltek.eu/produkty/sp-t2t3-320y-clc-led" TargetMode="External"/><Relationship Id="rId411" Type="http://schemas.openxmlformats.org/officeDocument/2006/relationships/hyperlink" Target="https://www.saltek.eu/en/products/dm-0481-r-dj" TargetMode="External"/><Relationship Id="rId432" Type="http://schemas.openxmlformats.org/officeDocument/2006/relationships/hyperlink" Target="https://www.saltek.eu/en/products/slp-275-vb1" TargetMode="External"/><Relationship Id="rId453" Type="http://schemas.openxmlformats.org/officeDocument/2006/relationships/hyperlink" Target="https://www.saltek.eu/sk/produkty/flp-bc-maxi-vsf1" TargetMode="External"/><Relationship Id="rId106" Type="http://schemas.openxmlformats.org/officeDocument/2006/relationships/hyperlink" Target="https://www.saltek.eu/en/products/isg-50" TargetMode="External"/><Relationship Id="rId127" Type="http://schemas.openxmlformats.org/officeDocument/2006/relationships/hyperlink" Target="https://www.saltek.eu/en/products/dl-cat6a-m" TargetMode="External"/><Relationship Id="rId313" Type="http://schemas.openxmlformats.org/officeDocument/2006/relationships/hyperlink" Target="https://www.saltek.eu/en/products/bdm-012-v2-jfr1" TargetMode="External"/><Relationship Id="rId10" Type="http://schemas.openxmlformats.org/officeDocument/2006/relationships/hyperlink" Target="https://www.saltek.eu/en/products/rto-63" TargetMode="External"/><Relationship Id="rId31" Type="http://schemas.openxmlformats.org/officeDocument/2006/relationships/hyperlink" Target="https://www.saltek.eu/en/products/slp-440-v3" TargetMode="External"/><Relationship Id="rId52" Type="http://schemas.openxmlformats.org/officeDocument/2006/relationships/hyperlink" Target="https://www.saltek.eu/en/products/da-npe-v0" TargetMode="External"/><Relationship Id="rId73" Type="http://schemas.openxmlformats.org/officeDocument/2006/relationships/hyperlink" Target="https://www.saltek.eu/en/products/flp-125-v3s1" TargetMode="External"/><Relationship Id="rId94" Type="http://schemas.openxmlformats.org/officeDocument/2006/relationships/hyperlink" Target="https://www.saltek.eu/en/products/slp-pv500-vu-s" TargetMode="External"/><Relationship Id="rId148" Type="http://schemas.openxmlformats.org/officeDocument/2006/relationships/hyperlink" Target="https://www.saltek.eu/en/products/flp-bc-maxi-v2" TargetMode="External"/><Relationship Id="rId169" Type="http://schemas.openxmlformats.org/officeDocument/2006/relationships/hyperlink" Target="https://www.saltek.eu/produkty/ds-b090-rs" TargetMode="External"/><Relationship Id="rId334" Type="http://schemas.openxmlformats.org/officeDocument/2006/relationships/hyperlink" Target="https://www.saltek.eu/en/products/bdm-060-v1-fr2" TargetMode="External"/><Relationship Id="rId355" Type="http://schemas.openxmlformats.org/officeDocument/2006/relationships/hyperlink" Target="https://www.saltek.eu/en/products/bdg-048-v1-4-0" TargetMode="External"/><Relationship Id="rId376" Type="http://schemas.openxmlformats.org/officeDocument/2006/relationships/hyperlink" Target="https://www.saltek.eu/en/products/bdghf-024-v1-0" TargetMode="External"/><Relationship Id="rId397" Type="http://schemas.openxmlformats.org/officeDocument/2006/relationships/hyperlink" Target="https://www.saltek.eu/en/products/dms-024t" TargetMode="External"/><Relationship Id="rId4" Type="http://schemas.openxmlformats.org/officeDocument/2006/relationships/hyperlink" Target="https://www.saltek.eu/en/products/da-275-dfi-1" TargetMode="External"/><Relationship Id="rId180" Type="http://schemas.openxmlformats.org/officeDocument/2006/relationships/hyperlink" Target="https://www.saltek.eu/en/products/slp-150-v1-s" TargetMode="External"/><Relationship Id="rId215" Type="http://schemas.openxmlformats.org/officeDocument/2006/relationships/hyperlink" Target="https://www.saltek.eu/en/products/dp-024-v1-0" TargetMode="External"/><Relationship Id="rId236" Type="http://schemas.openxmlformats.org/officeDocument/2006/relationships/hyperlink" Target="https://www.saltek.eu/en/products/da-275-dfi10" TargetMode="External"/><Relationship Id="rId257" Type="http://schemas.openxmlformats.org/officeDocument/2006/relationships/hyperlink" Target="https://www.saltek.eu/en/products/dm-0061-rb" TargetMode="External"/><Relationship Id="rId278" Type="http://schemas.openxmlformats.org/officeDocument/2006/relationships/hyperlink" Target="https://www.saltek.eu/en/products/flp-pv550-vu" TargetMode="External"/><Relationship Id="rId401" Type="http://schemas.openxmlformats.org/officeDocument/2006/relationships/hyperlink" Target="https://www.saltek.eu/en/products/dpf-024dc-16" TargetMode="External"/><Relationship Id="rId422" Type="http://schemas.openxmlformats.org/officeDocument/2006/relationships/hyperlink" Target="https://www.saltek.eu/en/products/slp-075-v2-s" TargetMode="External"/><Relationship Id="rId443" Type="http://schemas.openxmlformats.org/officeDocument/2006/relationships/hyperlink" Target="https://www.saltek.eu/en/products/dl-10g-60v-poe" TargetMode="External"/><Relationship Id="rId303" Type="http://schemas.openxmlformats.org/officeDocument/2006/relationships/hyperlink" Target="https://www.saltek.eu/en/products/bdm-006-v2-fr1" TargetMode="External"/><Relationship Id="rId42" Type="http://schemas.openxmlformats.org/officeDocument/2006/relationships/hyperlink" Target="https://www.saltek.eu/en/products/slp-275-v3s1" TargetMode="External"/><Relationship Id="rId84" Type="http://schemas.openxmlformats.org/officeDocument/2006/relationships/hyperlink" Target="https://www.saltek.eu/en/products/flp-bc-maxi-vs3" TargetMode="External"/><Relationship Id="rId138" Type="http://schemas.openxmlformats.org/officeDocument/2006/relationships/hyperlink" Target="https://www.saltek.eu/en/products/slp-pv700-vy-s" TargetMode="External"/><Relationship Id="rId345" Type="http://schemas.openxmlformats.org/officeDocument/2006/relationships/hyperlink" Target="https://www.saltek.eu/en/products/bdg-012-v1-4-0" TargetMode="External"/><Relationship Id="rId387" Type="http://schemas.openxmlformats.org/officeDocument/2006/relationships/hyperlink" Target="https://www.saltek.eu/en/products/bdmhf-006-v1-fr1" TargetMode="External"/><Relationship Id="rId191" Type="http://schemas.openxmlformats.org/officeDocument/2006/relationships/hyperlink" Target="https://www.saltek.eu/en/products/isgc-500" TargetMode="External"/><Relationship Id="rId205" Type="http://schemas.openxmlformats.org/officeDocument/2006/relationships/hyperlink" Target="https://www.saltek.eu/en/products/isgo-500h-ex" TargetMode="External"/><Relationship Id="rId247" Type="http://schemas.openxmlformats.org/officeDocument/2006/relationships/hyperlink" Target="https://www.saltek.eu/en/products/dmp-024-v1-j-0" TargetMode="External"/><Relationship Id="rId412" Type="http://schemas.openxmlformats.org/officeDocument/2006/relationships/hyperlink" Target="https://www.saltek.eu/en/products/dm-0121-l2-dj" TargetMode="External"/><Relationship Id="rId107" Type="http://schemas.openxmlformats.org/officeDocument/2006/relationships/hyperlink" Target="https://www.saltek.eu/en/products/isg-500h-ex" TargetMode="External"/><Relationship Id="rId289" Type="http://schemas.openxmlformats.org/officeDocument/2006/relationships/hyperlink" Target="https://www.saltek.eu/en/products/sp-t2t3-320y-tlc-led" TargetMode="External"/><Relationship Id="rId454" Type="http://schemas.openxmlformats.org/officeDocument/2006/relationships/hyperlink" Target="https://www.saltek.eu/produkty/flp-bc-maxi-vsf3" TargetMode="External"/><Relationship Id="rId11" Type="http://schemas.openxmlformats.org/officeDocument/2006/relationships/hyperlink" Target="https://www.saltek.eu/en/products/dm-0241_3l_dj" TargetMode="External"/><Relationship Id="rId53" Type="http://schemas.openxmlformats.org/officeDocument/2006/relationships/hyperlink" Target="https://www.saltek.eu/en/products/slp-600-v1" TargetMode="External"/><Relationship Id="rId149" Type="http://schemas.openxmlformats.org/officeDocument/2006/relationships/hyperlink" Target="https://www.saltek.eu/en/products/flp-bc-maxi-v3" TargetMode="External"/><Relationship Id="rId314" Type="http://schemas.openxmlformats.org/officeDocument/2006/relationships/hyperlink" Target="https://www.saltek.eu/en/products/bdm-012-v2-jfr2" TargetMode="External"/><Relationship Id="rId356" Type="http://schemas.openxmlformats.org/officeDocument/2006/relationships/hyperlink" Target="https://www.saltek.eu/en/products/bdg-048-v1-4fr1" TargetMode="External"/><Relationship Id="rId398" Type="http://schemas.openxmlformats.org/officeDocument/2006/relationships/hyperlink" Target="https://www.saltek.eu/produkty/dms-048-t" TargetMode="External"/><Relationship Id="rId95" Type="http://schemas.openxmlformats.org/officeDocument/2006/relationships/hyperlink" Target="https://www.saltek.eu/en/products/slp-pv170u-v0" TargetMode="External"/><Relationship Id="rId160" Type="http://schemas.openxmlformats.org/officeDocument/2006/relationships/hyperlink" Target="https://www.saltek.eu/en/products/dmhf-0061-rs" TargetMode="External"/><Relationship Id="rId216" Type="http://schemas.openxmlformats.org/officeDocument/2006/relationships/hyperlink" Target="https://www.saltek.eu/en/products/dp-048-v1-0" TargetMode="External"/><Relationship Id="rId423" Type="http://schemas.openxmlformats.org/officeDocument/2006/relationships/hyperlink" Target="https://www.saltek.eu/en/products/flp-ev125-vbh1s1" TargetMode="External"/><Relationship Id="rId258" Type="http://schemas.openxmlformats.org/officeDocument/2006/relationships/hyperlink" Target="https://www.saltek.eu/en/products/dm-0121-rb" TargetMode="External"/><Relationship Id="rId22" Type="http://schemas.openxmlformats.org/officeDocument/2006/relationships/hyperlink" Target="https://www.saltek.eu/en/products/slp-075-v0" TargetMode="External"/><Relationship Id="rId64" Type="http://schemas.openxmlformats.org/officeDocument/2006/relationships/hyperlink" Target="https://www.saltek.eu/en/products/fx-230-f75-t-ff" TargetMode="External"/><Relationship Id="rId118" Type="http://schemas.openxmlformats.org/officeDocument/2006/relationships/hyperlink" Target="https://www.saltek.eu/en/products/dl-pl-rack-1u" TargetMode="External"/><Relationship Id="rId325" Type="http://schemas.openxmlformats.org/officeDocument/2006/relationships/hyperlink" Target="https://www.saltek.eu/en/products/bdm-048-v2-0" TargetMode="External"/><Relationship Id="rId367" Type="http://schemas.openxmlformats.org/officeDocument/2006/relationships/hyperlink" Target="https://www.saltek.eu/en/products/bdg-230-v2-fr" TargetMode="External"/><Relationship Id="rId171" Type="http://schemas.openxmlformats.org/officeDocument/2006/relationships/hyperlink" Target="https://www.saltek.eu/en/products/ds-d024-rs" TargetMode="External"/><Relationship Id="rId227" Type="http://schemas.openxmlformats.org/officeDocument/2006/relationships/hyperlink" Target="https://www.saltek.eu/en/products/da-275-df2" TargetMode="External"/><Relationship Id="rId269" Type="http://schemas.openxmlformats.org/officeDocument/2006/relationships/hyperlink" Target="https://www.saltek.eu/en/products/ds-b090-rb" TargetMode="External"/><Relationship Id="rId434" Type="http://schemas.openxmlformats.org/officeDocument/2006/relationships/hyperlink" Target="https://www.saltek.eu/en/products/slp-275-vb11" TargetMode="External"/><Relationship Id="rId33" Type="http://schemas.openxmlformats.org/officeDocument/2006/relationships/hyperlink" Target="https://www.saltek.eu/en/products/da-275-czs" TargetMode="External"/><Relationship Id="rId129" Type="http://schemas.openxmlformats.org/officeDocument/2006/relationships/hyperlink" Target="https://www.saltek.eu/en/products/flp-pv1000ys" TargetMode="External"/><Relationship Id="rId280" Type="http://schemas.openxmlformats.org/officeDocument/2006/relationships/hyperlink" Target="https://www.saltek.eu/en/products/flp-pv275u-v0" TargetMode="External"/><Relationship Id="rId336" Type="http://schemas.openxmlformats.org/officeDocument/2006/relationships/hyperlink" Target="https://www.saltek.eu/en/products/bdm-060-v2-fr1" TargetMode="External"/><Relationship Id="rId75" Type="http://schemas.openxmlformats.org/officeDocument/2006/relationships/hyperlink" Target="https://www.saltek.eu/en/products/flp-125-v4-s" TargetMode="External"/><Relationship Id="rId140" Type="http://schemas.openxmlformats.org/officeDocument/2006/relationships/hyperlink" Target="https://www.saltek.eu/en/products/slp-pv1000-vy-s" TargetMode="External"/><Relationship Id="rId182" Type="http://schemas.openxmlformats.org/officeDocument/2006/relationships/hyperlink" Target="https://www.saltek.eu/en/products/flp-25-t1-v3" TargetMode="External"/><Relationship Id="rId378" Type="http://schemas.openxmlformats.org/officeDocument/2006/relationships/hyperlink" Target="https://www.saltek.eu/en/products/bdghf-024-v2-0" TargetMode="External"/><Relationship Id="rId403" Type="http://schemas.openxmlformats.org/officeDocument/2006/relationships/hyperlink" Target="https://www.saltek.eu/en/products/dpf-012dc-16-s" TargetMode="External"/><Relationship Id="rId6" Type="http://schemas.openxmlformats.org/officeDocument/2006/relationships/hyperlink" Target="https://www.saltek.eu/produkty/dm-0121-3r-dj" TargetMode="External"/><Relationship Id="rId238" Type="http://schemas.openxmlformats.org/officeDocument/2006/relationships/hyperlink" Target="https://www.saltek.eu/en/products/da-275-dj25" TargetMode="External"/><Relationship Id="rId445" Type="http://schemas.openxmlformats.org/officeDocument/2006/relationships/hyperlink" Target="https://www.saltek.eu/en/products/dl-1g-60v-poe-m" TargetMode="External"/><Relationship Id="rId291" Type="http://schemas.openxmlformats.org/officeDocument/2006/relationships/hyperlink" Target="https://www.saltek.eu/en/products/flp-25-t1-v11" TargetMode="External"/><Relationship Id="rId305" Type="http://schemas.openxmlformats.org/officeDocument/2006/relationships/hyperlink" Target="https://www.saltek.eu/en/products/bdm-006-v2-jfr1" TargetMode="External"/><Relationship Id="rId347" Type="http://schemas.openxmlformats.org/officeDocument/2006/relationships/hyperlink" Target="https://www.saltek.eu/en/products/bdg-012-v1-fr2" TargetMode="External"/><Relationship Id="rId44" Type="http://schemas.openxmlformats.org/officeDocument/2006/relationships/hyperlink" Target="https://www.saltek.eu/en/products/slp-075-vb1" TargetMode="External"/><Relationship Id="rId86" Type="http://schemas.openxmlformats.org/officeDocument/2006/relationships/hyperlink" Target="https://www.saltek.eu/en/products/flp-bc-maxi-vs31" TargetMode="External"/><Relationship Id="rId151" Type="http://schemas.openxmlformats.org/officeDocument/2006/relationships/hyperlink" Target="https://www.saltek.eu/en/products/flp-bc-maxi-v11" TargetMode="External"/><Relationship Id="rId389" Type="http://schemas.openxmlformats.org/officeDocument/2006/relationships/hyperlink" Target="https://www.saltek.eu/en/products/bdmhf-024-v1-4-0" TargetMode="External"/><Relationship Id="rId193" Type="http://schemas.openxmlformats.org/officeDocument/2006/relationships/hyperlink" Target="https://www.saltek.eu/en/products/bd-250-t-v2-0" TargetMode="External"/><Relationship Id="rId207" Type="http://schemas.openxmlformats.org/officeDocument/2006/relationships/hyperlink" Target="https://www.saltek.eu/produkty/bd-090-t-v2-16" TargetMode="External"/><Relationship Id="rId249" Type="http://schemas.openxmlformats.org/officeDocument/2006/relationships/hyperlink" Target="https://www.saltek.eu/en/products/bd-090-t" TargetMode="External"/><Relationship Id="rId414" Type="http://schemas.openxmlformats.org/officeDocument/2006/relationships/hyperlink" Target="https://www.saltek.eu/en/products/dm-0481-l2-dj" TargetMode="External"/><Relationship Id="rId456" Type="http://schemas.openxmlformats.org/officeDocument/2006/relationships/hyperlink" Target="https://www.saltek.eu/en/products/flp-bc-maxi-vsf4" TargetMode="External"/><Relationship Id="rId13" Type="http://schemas.openxmlformats.org/officeDocument/2006/relationships/hyperlink" Target="https://www.saltek.eu/en/products/slp-275-v1" TargetMode="External"/><Relationship Id="rId109" Type="http://schemas.openxmlformats.org/officeDocument/2006/relationships/hyperlink" Target="https://www.saltek.eu/en/products/isg-500" TargetMode="External"/><Relationship Id="rId260" Type="http://schemas.openxmlformats.org/officeDocument/2006/relationships/hyperlink" Target="https://www.saltek.eu/en/products/dm-0481-rb" TargetMode="External"/><Relationship Id="rId316" Type="http://schemas.openxmlformats.org/officeDocument/2006/relationships/hyperlink" Target="https://www.saltek.eu/en/products/bdm-012-v4-jfr1" TargetMode="External"/><Relationship Id="rId55" Type="http://schemas.openxmlformats.org/officeDocument/2006/relationships/hyperlink" Target="https://www.saltek.eu/en/products/slp-600-v0" TargetMode="External"/><Relationship Id="rId97" Type="http://schemas.openxmlformats.org/officeDocument/2006/relationships/hyperlink" Target="https://www.saltek.eu/en/products/slp-npe-v0" TargetMode="External"/><Relationship Id="rId120" Type="http://schemas.openxmlformats.org/officeDocument/2006/relationships/hyperlink" Target="https://www.saltek.eu/en/products/flp-125-075-vh1" TargetMode="External"/><Relationship Id="rId358" Type="http://schemas.openxmlformats.org/officeDocument/2006/relationships/hyperlink" Target="https://www.saltek.eu/en/products/bdg-048-v2-0" TargetMode="External"/><Relationship Id="rId162" Type="http://schemas.openxmlformats.org/officeDocument/2006/relationships/hyperlink" Target="https://www.saltek.eu/en/products/dm-0061-rs" TargetMode="External"/><Relationship Id="rId218" Type="http://schemas.openxmlformats.org/officeDocument/2006/relationships/hyperlink" Target="https://www.saltek.eu/sk/produkty/bdg-012-v1-fr1" TargetMode="External"/><Relationship Id="rId425" Type="http://schemas.openxmlformats.org/officeDocument/2006/relationships/hyperlink" Target="https://www.saltek.eu/en/products/flp-ev125-vbh3s1" TargetMode="External"/><Relationship Id="rId271" Type="http://schemas.openxmlformats.org/officeDocument/2006/relationships/hyperlink" Target="https://www.saltek.eu/en/products/da-075-dj25" TargetMode="External"/><Relationship Id="rId24" Type="http://schemas.openxmlformats.org/officeDocument/2006/relationships/hyperlink" Target="https://www.saltek.eu/en/products/slp-075-v1" TargetMode="External"/><Relationship Id="rId66" Type="http://schemas.openxmlformats.org/officeDocument/2006/relationships/hyperlink" Target="https://www.saltek.eu/en/products/flp-125-v1" TargetMode="External"/><Relationship Id="rId131" Type="http://schemas.openxmlformats.org/officeDocument/2006/relationships/hyperlink" Target="https://www.saltek.eu/en/products/flp-pv1500y" TargetMode="External"/><Relationship Id="rId327" Type="http://schemas.openxmlformats.org/officeDocument/2006/relationships/hyperlink" Target="https://www.saltek.eu/en/products/bdm-048-v2-j-0" TargetMode="External"/><Relationship Id="rId369" Type="http://schemas.openxmlformats.org/officeDocument/2006/relationships/hyperlink" Target="https://www.saltek.eu/en/products/bdghf-006-v1-fr1" TargetMode="External"/><Relationship Id="rId173" Type="http://schemas.openxmlformats.org/officeDocument/2006/relationships/hyperlink" Target="https://www.saltek.eu/en/products/clsa-48" TargetMode="External"/><Relationship Id="rId229" Type="http://schemas.openxmlformats.org/officeDocument/2006/relationships/hyperlink" Target="https://www.saltek.eu/en/products/da-275-df6" TargetMode="External"/><Relationship Id="rId380" Type="http://schemas.openxmlformats.org/officeDocument/2006/relationships/hyperlink" Target="https://www.saltek.eu/en/products/bdghf-230-v1-0" TargetMode="External"/><Relationship Id="rId436" Type="http://schemas.openxmlformats.org/officeDocument/2006/relationships/hyperlink" Target="https://www.saltek.eu/en/products/slp-275-vb31" TargetMode="External"/><Relationship Id="rId240" Type="http://schemas.openxmlformats.org/officeDocument/2006/relationships/hyperlink" Target="https://www.saltek.eu/en/products/dmp-012-v1-fr1" TargetMode="External"/><Relationship Id="rId35" Type="http://schemas.openxmlformats.org/officeDocument/2006/relationships/hyperlink" Target="https://www.saltek.eu/en/products/slp-275_vb1s" TargetMode="External"/><Relationship Id="rId77" Type="http://schemas.openxmlformats.org/officeDocument/2006/relationships/hyperlink" Target="https://www.saltek.eu/en/products/flp-npe-25-v0" TargetMode="External"/><Relationship Id="rId100" Type="http://schemas.openxmlformats.org/officeDocument/2006/relationships/hyperlink" Target="https://www.saltek.eu/en/products/flp-bc-maxi-vs2" TargetMode="External"/><Relationship Id="rId282" Type="http://schemas.openxmlformats.org/officeDocument/2006/relationships/hyperlink" Target="https://www.saltek.eu/en/products/dl-10g-rj45-poe-ab" TargetMode="External"/><Relationship Id="rId338" Type="http://schemas.openxmlformats.org/officeDocument/2006/relationships/hyperlink" Target="https://www.saltek.eu/en/products/bdm-230-v2-0" TargetMode="External"/><Relationship Id="rId8" Type="http://schemas.openxmlformats.org/officeDocument/2006/relationships/hyperlink" Target="https://www.saltek.eu/en/products/dm-0241_4r_dj" TargetMode="External"/><Relationship Id="rId142" Type="http://schemas.openxmlformats.org/officeDocument/2006/relationships/hyperlink" Target="https://www.saltek.eu/en/products/slp-pv1500-vy-s" TargetMode="External"/><Relationship Id="rId184" Type="http://schemas.openxmlformats.org/officeDocument/2006/relationships/hyperlink" Target="https://www.saltek.eu/en/products/flp-25-t1-v4" TargetMode="External"/><Relationship Id="rId391" Type="http://schemas.openxmlformats.org/officeDocument/2006/relationships/hyperlink" Target="https://www.saltek.eu/en/products/bdmhf-024-v1-fr1" TargetMode="External"/><Relationship Id="rId405" Type="http://schemas.openxmlformats.org/officeDocument/2006/relationships/hyperlink" Target="https://www.saltek.eu/en/products/dpf-048dc-16-s" TargetMode="External"/><Relationship Id="rId447" Type="http://schemas.openxmlformats.org/officeDocument/2006/relationships/hyperlink" Target="https://www.saltek.eu/en/products/dl-10g-poe-ip66" TargetMode="External"/><Relationship Id="rId251" Type="http://schemas.openxmlformats.org/officeDocument/2006/relationships/hyperlink" Target="https://www.saltek.eu/en/products/rack-protector-x8-1u" TargetMode="External"/><Relationship Id="rId46" Type="http://schemas.openxmlformats.org/officeDocument/2006/relationships/hyperlink" Target="https://www.saltek.eu/en/products/slp-130-vb1" TargetMode="External"/><Relationship Id="rId293" Type="http://schemas.openxmlformats.org/officeDocument/2006/relationships/hyperlink" Target="https://www.saltek.eu/en/products/flp-25-t1-v2" TargetMode="External"/><Relationship Id="rId307" Type="http://schemas.openxmlformats.org/officeDocument/2006/relationships/hyperlink" Target="https://www.saltek.eu/en/products/bdm-006-v4-j-0" TargetMode="External"/><Relationship Id="rId349" Type="http://schemas.openxmlformats.org/officeDocument/2006/relationships/hyperlink" Target="https://www.saltek.eu/en/products/bdg-012-v2-fr1" TargetMode="External"/><Relationship Id="rId88" Type="http://schemas.openxmlformats.org/officeDocument/2006/relationships/hyperlink" Target="https://www.saltek.eu/en/products/flp-a100n-vsnpe" TargetMode="External"/><Relationship Id="rId111" Type="http://schemas.openxmlformats.org/officeDocument/2006/relationships/hyperlink" Target="https://www.saltek.eu/en/products/isgc-100h-ex" TargetMode="External"/><Relationship Id="rId153" Type="http://schemas.openxmlformats.org/officeDocument/2006/relationships/hyperlink" Target="https://www.saltek.eu/en/products/dm-0601-rs" TargetMode="External"/><Relationship Id="rId195" Type="http://schemas.openxmlformats.org/officeDocument/2006/relationships/hyperlink" Target="https://www.saltek.eu/en/products/bdg-012-v1-fr2" TargetMode="External"/><Relationship Id="rId209" Type="http://schemas.openxmlformats.org/officeDocument/2006/relationships/hyperlink" Target="https://www.saltek.eu/en/products/bd-090-t-v2-f16" TargetMode="External"/><Relationship Id="rId360" Type="http://schemas.openxmlformats.org/officeDocument/2006/relationships/hyperlink" Target="https://www.saltek.eu/en/products/bdg-060-v1-0" TargetMode="External"/><Relationship Id="rId416" Type="http://schemas.openxmlformats.org/officeDocument/2006/relationships/hyperlink" Target="https://www.saltek.eu/en/products/da-275-a" TargetMode="External"/><Relationship Id="rId220" Type="http://schemas.openxmlformats.org/officeDocument/2006/relationships/hyperlink" Target="https://www.saltek.eu/en/products/bdg-048-v1-fr1" TargetMode="External"/><Relationship Id="rId458" Type="http://schemas.openxmlformats.org/officeDocument/2006/relationships/printerSettings" Target="../printerSettings/printerSettings1.bin"/><Relationship Id="rId15" Type="http://schemas.openxmlformats.org/officeDocument/2006/relationships/hyperlink" Target="https://www.saltek.eu/en/products/slp-275-v2" TargetMode="External"/><Relationship Id="rId57" Type="http://schemas.openxmlformats.org/officeDocument/2006/relationships/hyperlink" Target="https://www.saltek.eu/en/products/slp-275-vb3s1" TargetMode="External"/><Relationship Id="rId262" Type="http://schemas.openxmlformats.org/officeDocument/2006/relationships/hyperlink" Target="https://www.saltek.eu/en/products/dmg-0241-rb" TargetMode="External"/><Relationship Id="rId318" Type="http://schemas.openxmlformats.org/officeDocument/2006/relationships/hyperlink" Target="https://www.saltek.eu/en/products/bdm-024-v2-fr1" TargetMode="External"/><Relationship Id="rId99" Type="http://schemas.openxmlformats.org/officeDocument/2006/relationships/hyperlink" Target="https://www.saltek.eu/en/products/flp-bc-maxi-vs11" TargetMode="External"/><Relationship Id="rId122" Type="http://schemas.openxmlformats.org/officeDocument/2006/relationships/hyperlink" Target="https://www.saltek.eu/en/products/flp-125-075-vh2" TargetMode="External"/><Relationship Id="rId164" Type="http://schemas.openxmlformats.org/officeDocument/2006/relationships/hyperlink" Target="https://www.saltek.eu/en/products/dm-0241-rs" TargetMode="External"/><Relationship Id="rId371" Type="http://schemas.openxmlformats.org/officeDocument/2006/relationships/hyperlink" Target="https://www.saltek.eu/en/products/bdghf-006-v2-fr1" TargetMode="External"/><Relationship Id="rId427" Type="http://schemas.openxmlformats.org/officeDocument/2006/relationships/hyperlink" Target="https://www.saltek.eu/en/products/flp-125-vbh0" TargetMode="External"/><Relationship Id="rId26" Type="http://schemas.openxmlformats.org/officeDocument/2006/relationships/hyperlink" Target="https://www.saltek.eu/en/products/slp-075-v1-s" TargetMode="External"/><Relationship Id="rId231" Type="http://schemas.openxmlformats.org/officeDocument/2006/relationships/hyperlink" Target="https://www.saltek.eu/en/products/da-275-df10" TargetMode="External"/><Relationship Id="rId273" Type="http://schemas.openxmlformats.org/officeDocument/2006/relationships/hyperlink" Target="https://www.saltek.eu/en/products/dp-012-25" TargetMode="External"/><Relationship Id="rId329" Type="http://schemas.openxmlformats.org/officeDocument/2006/relationships/hyperlink" Target="https://www.saltek.eu/en/products/bdm-048-v2-jfr2" TargetMode="External"/><Relationship Id="rId68" Type="http://schemas.openxmlformats.org/officeDocument/2006/relationships/hyperlink" Target="https://www.saltek.eu/en/products/flp-125-v11" TargetMode="External"/><Relationship Id="rId133" Type="http://schemas.openxmlformats.org/officeDocument/2006/relationships/hyperlink" Target="https://www.saltek.eu/en/products/dl-cat6a-60v-r-m" TargetMode="External"/><Relationship Id="rId175" Type="http://schemas.openxmlformats.org/officeDocument/2006/relationships/hyperlink" Target="https://www.saltek.eu/en/products/clsa-isdn" TargetMode="External"/><Relationship Id="rId340" Type="http://schemas.openxmlformats.org/officeDocument/2006/relationships/hyperlink" Target="https://www.saltek.eu/en/products/bdg-006-v1-4-0" TargetMode="External"/><Relationship Id="rId200" Type="http://schemas.openxmlformats.org/officeDocument/2006/relationships/hyperlink" Target="https://www.saltek.eu/en/products/bdm-006-v1-0" TargetMode="External"/><Relationship Id="rId382" Type="http://schemas.openxmlformats.org/officeDocument/2006/relationships/hyperlink" Target="https://www.saltek.eu/en/products/bdghf-230-v2-0" TargetMode="External"/><Relationship Id="rId438" Type="http://schemas.openxmlformats.org/officeDocument/2006/relationships/hyperlink" Target="https://www.saltek.eu/en/products/slp-075_vb0" TargetMode="External"/><Relationship Id="rId242" Type="http://schemas.openxmlformats.org/officeDocument/2006/relationships/hyperlink" Target="https://www.saltek.eu/en/products/dmp-012-v1-jfr1" TargetMode="External"/><Relationship Id="rId284" Type="http://schemas.openxmlformats.org/officeDocument/2006/relationships/hyperlink" Target="https://www.saltek.eu/en/products/sp-t2t3-320y-ttt-led" TargetMode="External"/><Relationship Id="rId37" Type="http://schemas.openxmlformats.org/officeDocument/2006/relationships/hyperlink" Target="https://www.saltek.eu/en/products/slp-275-v11" TargetMode="External"/><Relationship Id="rId79" Type="http://schemas.openxmlformats.org/officeDocument/2006/relationships/hyperlink" Target="https://www.saltek.eu/en/products/hx-230-n50-ff" TargetMode="External"/><Relationship Id="rId102" Type="http://schemas.openxmlformats.org/officeDocument/2006/relationships/hyperlink" Target="https://www.saltek.eu/en/products/flp-125-v2" TargetMode="External"/><Relationship Id="rId144" Type="http://schemas.openxmlformats.org/officeDocument/2006/relationships/hyperlink" Target="https://www.saltek.eu/en/products/slp-pv500y-v0" TargetMode="External"/><Relationship Id="rId90" Type="http://schemas.openxmlformats.org/officeDocument/2006/relationships/hyperlink" Target="https://www.saltek.eu/en/products/da-275-v0" TargetMode="External"/><Relationship Id="rId186" Type="http://schemas.openxmlformats.org/officeDocument/2006/relationships/hyperlink" Target="https://www.saltek.eu/en/products/flp-25-t1-v31" TargetMode="External"/><Relationship Id="rId351" Type="http://schemas.openxmlformats.org/officeDocument/2006/relationships/hyperlink" Target="https://www.saltek.eu/en/products/bdg-024-v1-4fr1" TargetMode="External"/><Relationship Id="rId393" Type="http://schemas.openxmlformats.org/officeDocument/2006/relationships/hyperlink" Target="https://www.saltek.eu/en/products/hx-470-n50-fm" TargetMode="External"/><Relationship Id="rId407" Type="http://schemas.openxmlformats.org/officeDocument/2006/relationships/hyperlink" Target="https://www.saltek.eu/en/products/hx-350-n50-fm" TargetMode="External"/><Relationship Id="rId449" Type="http://schemas.openxmlformats.org/officeDocument/2006/relationships/hyperlink" Target="https://www.saltek.eu/en/products/flp-25-t1-vsf1" TargetMode="External"/><Relationship Id="rId211" Type="http://schemas.openxmlformats.org/officeDocument/2006/relationships/hyperlink" Target="https://www.saltek.eu/en/products/dp-012-v1-f16" TargetMode="External"/><Relationship Id="rId253" Type="http://schemas.openxmlformats.org/officeDocument/2006/relationships/hyperlink" Target="https://www.saltek.eu/en/products/rack-protector-f6-1u" TargetMode="External"/><Relationship Id="rId295" Type="http://schemas.openxmlformats.org/officeDocument/2006/relationships/hyperlink" Target="https://www.saltek.eu/en/products/da-275-bfi2" TargetMode="External"/><Relationship Id="rId309" Type="http://schemas.openxmlformats.org/officeDocument/2006/relationships/hyperlink" Target="https://www.saltek.eu/en/products/bdm-012-v1-fr2" TargetMode="External"/><Relationship Id="rId48" Type="http://schemas.openxmlformats.org/officeDocument/2006/relationships/hyperlink" Target="https://www.saltek.eu/en/products/slp-275-v1s1" TargetMode="External"/><Relationship Id="rId113" Type="http://schemas.openxmlformats.org/officeDocument/2006/relationships/hyperlink" Target="https://www.saltek.eu/en/products/isg-100h-ex" TargetMode="External"/><Relationship Id="rId320" Type="http://schemas.openxmlformats.org/officeDocument/2006/relationships/hyperlink" Target="https://www.saltek.eu/en/products/bdm-024-v2-jfr1" TargetMode="External"/><Relationship Id="rId155" Type="http://schemas.openxmlformats.org/officeDocument/2006/relationships/hyperlink" Target="https://www.saltek.eu/en/products/dmg-0061-rs" TargetMode="External"/><Relationship Id="rId197" Type="http://schemas.openxmlformats.org/officeDocument/2006/relationships/hyperlink" Target="https://www.saltek.eu/en/products/bdg-048-v1-0" TargetMode="External"/><Relationship Id="rId362" Type="http://schemas.openxmlformats.org/officeDocument/2006/relationships/hyperlink" Target="https://www.saltek.eu/en/products/bdg-060-v1-fr2" TargetMode="External"/><Relationship Id="rId418" Type="http://schemas.openxmlformats.org/officeDocument/2006/relationships/hyperlink" Target="https://www.saltek.eu/en/products/da-320-led" TargetMode="External"/><Relationship Id="rId222" Type="http://schemas.openxmlformats.org/officeDocument/2006/relationships/hyperlink" Target="https://www.saltek.eu/en/products/bdm-006-v1-fr1" TargetMode="External"/><Relationship Id="rId264" Type="http://schemas.openxmlformats.org/officeDocument/2006/relationships/hyperlink" Target="https://www.saltek.eu/en/products/dmhf-0061-rb" TargetMode="External"/><Relationship Id="rId17" Type="http://schemas.openxmlformats.org/officeDocument/2006/relationships/hyperlink" Target="https://www.saltek.eu/en/products/dm-0121_4r_dj" TargetMode="External"/><Relationship Id="rId59" Type="http://schemas.openxmlformats.org/officeDocument/2006/relationships/hyperlink" Target="https://www.saltek.eu/en/products/hx-090-n50-fm" TargetMode="External"/><Relationship Id="rId124" Type="http://schemas.openxmlformats.org/officeDocument/2006/relationships/hyperlink" Target="https://www.saltek.eu/en/products/rto-16" TargetMode="External"/><Relationship Id="rId70" Type="http://schemas.openxmlformats.org/officeDocument/2006/relationships/hyperlink" Target="https://www.saltek.eu/en/products/flp-125-v3" TargetMode="External"/><Relationship Id="rId166" Type="http://schemas.openxmlformats.org/officeDocument/2006/relationships/hyperlink" Target="https://www.saltek.eu/en/products/dmj-0122-rs" TargetMode="External"/><Relationship Id="rId331" Type="http://schemas.openxmlformats.org/officeDocument/2006/relationships/hyperlink" Target="https://www.saltek.eu/en/products/bdm-048-v4-jfr1" TargetMode="External"/><Relationship Id="rId373" Type="http://schemas.openxmlformats.org/officeDocument/2006/relationships/hyperlink" Target="https://www.saltek.eu/en/products/bdghf-012-v1-fr1" TargetMode="External"/><Relationship Id="rId429" Type="http://schemas.openxmlformats.org/officeDocument/2006/relationships/hyperlink" Target="https://www.saltek.eu/en/products/slp-075-vb1s" TargetMode="External"/><Relationship Id="rId1" Type="http://schemas.openxmlformats.org/officeDocument/2006/relationships/hyperlink" Target="http://www.saltek.eu/en/en" TargetMode="External"/><Relationship Id="rId233" Type="http://schemas.openxmlformats.org/officeDocument/2006/relationships/hyperlink" Target="https://www.saltek.eu/en/products/da-275-df16" TargetMode="External"/><Relationship Id="rId440" Type="http://schemas.openxmlformats.org/officeDocument/2006/relationships/hyperlink" Target="https://www.saltek.eu/en/products/slp-275-vb0" TargetMode="External"/><Relationship Id="rId28" Type="http://schemas.openxmlformats.org/officeDocument/2006/relationships/hyperlink" Target="https://www.saltek.eu/en/products/da-275-v31" TargetMode="External"/><Relationship Id="rId275" Type="http://schemas.openxmlformats.org/officeDocument/2006/relationships/hyperlink" Target="https://www.saltek.eu/en/products/dp-048-25" TargetMode="External"/><Relationship Id="rId300" Type="http://schemas.openxmlformats.org/officeDocument/2006/relationships/hyperlink" Target="https://www.saltek.eu/en/products/slp-600-v3-s" TargetMode="External"/><Relationship Id="rId81" Type="http://schemas.openxmlformats.org/officeDocument/2006/relationships/hyperlink" Target="https://www.saltek.eu/en/products/flp-bc-maxi-v0" TargetMode="External"/><Relationship Id="rId135" Type="http://schemas.openxmlformats.org/officeDocument/2006/relationships/hyperlink" Target="https://www.saltek.eu/en/products/fx-090-f75-ff" TargetMode="External"/><Relationship Id="rId177" Type="http://schemas.openxmlformats.org/officeDocument/2006/relationships/hyperlink" Target="https://www.saltek.eu/en/products/flp-125-v2" TargetMode="External"/><Relationship Id="rId342" Type="http://schemas.openxmlformats.org/officeDocument/2006/relationships/hyperlink" Target="https://www.saltek.eu/en/products/bdg-006-v1-fr2" TargetMode="External"/><Relationship Id="rId384" Type="http://schemas.openxmlformats.org/officeDocument/2006/relationships/hyperlink" Target="https://www.saltek.eu/en/products/bdmhf-006-v1-0" TargetMode="External"/><Relationship Id="rId202" Type="http://schemas.openxmlformats.org/officeDocument/2006/relationships/hyperlink" Target="https://www.saltek.eu/en/products/bdm-024-v1-0" TargetMode="External"/><Relationship Id="rId244" Type="http://schemas.openxmlformats.org/officeDocument/2006/relationships/hyperlink" Target="https://www.saltek.eu/en/products/dmp-012-v1-0" TargetMode="External"/><Relationship Id="rId39" Type="http://schemas.openxmlformats.org/officeDocument/2006/relationships/hyperlink" Target="https://www.saltek.eu/en/products/slp-385-v3" TargetMode="External"/><Relationship Id="rId286" Type="http://schemas.openxmlformats.org/officeDocument/2006/relationships/hyperlink" Target="https://www.saltek.eu/en/products/sp-t2t3-320y-tlt-led" TargetMode="External"/><Relationship Id="rId451" Type="http://schemas.openxmlformats.org/officeDocument/2006/relationships/hyperlink" Target="https://www.saltek.eu/en/products/flp-25-t1-vsf31" TargetMode="External"/><Relationship Id="rId50" Type="http://schemas.openxmlformats.org/officeDocument/2006/relationships/hyperlink" Target="https://www.saltek.eu/en/products/slp-385-v1-s" TargetMode="External"/><Relationship Id="rId104" Type="http://schemas.openxmlformats.org/officeDocument/2006/relationships/hyperlink" Target="https://www.saltek.eu/en/products/flp-sg50-v1" TargetMode="External"/><Relationship Id="rId146" Type="http://schemas.openxmlformats.org/officeDocument/2006/relationships/hyperlink" Target="https://www.saltek.eu/en/products/flp-125-075-vh1" TargetMode="External"/><Relationship Id="rId188" Type="http://schemas.openxmlformats.org/officeDocument/2006/relationships/hyperlink" Target="https://www.saltek.eu/en/products/dmlf-0241-rs" TargetMode="External"/><Relationship Id="rId311" Type="http://schemas.openxmlformats.org/officeDocument/2006/relationships/hyperlink" Target="https://www.saltek.eu/en/products/bdm-012-v2-fr1" TargetMode="External"/><Relationship Id="rId353" Type="http://schemas.openxmlformats.org/officeDocument/2006/relationships/hyperlink" Target="https://www.saltek.eu/en/products/bdg-024-v2-0" TargetMode="External"/><Relationship Id="rId395" Type="http://schemas.openxmlformats.org/officeDocument/2006/relationships/hyperlink" Target="https://www.saltek.eu/en/products/dl-1g-poe-pcb-injector" TargetMode="External"/><Relationship Id="rId409" Type="http://schemas.openxmlformats.org/officeDocument/2006/relationships/hyperlink" Target="https://www.saltek.eu/en/product/print/2544" TargetMode="External"/><Relationship Id="rId92" Type="http://schemas.openxmlformats.org/officeDocument/2006/relationships/hyperlink" Target="https://www.saltek.eu/en/products/slp-pv170-vu-s" TargetMode="External"/><Relationship Id="rId213" Type="http://schemas.openxmlformats.org/officeDocument/2006/relationships/hyperlink" Target="https://www.saltek.eu/en/products/dp-048-v1-f16" TargetMode="External"/><Relationship Id="rId420" Type="http://schemas.openxmlformats.org/officeDocument/2006/relationships/hyperlink" Target="https://www.saltek.eu/en/products/rack-protector-x8-1u-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Z999"/>
  <sheetViews>
    <sheetView tabSelected="1" workbookViewId="0">
      <pane ySplit="3" topLeftCell="A4" activePane="bottomLeft" state="frozen"/>
      <selection pane="bottomLeft" activeCell="K7" sqref="K7"/>
    </sheetView>
  </sheetViews>
  <sheetFormatPr defaultColWidth="14.3984375" defaultRowHeight="15" customHeight="1"/>
  <cols>
    <col min="1" max="1" width="4.09765625" customWidth="1"/>
    <col min="2" max="2" width="44.69921875" customWidth="1"/>
    <col min="3" max="5" width="19.8984375" customWidth="1"/>
    <col min="6" max="6" width="20.69921875" customWidth="1"/>
  </cols>
  <sheetData>
    <row r="1" spans="1:26" ht="39.75" customHeight="1">
      <c r="A1" s="1"/>
      <c r="B1" s="2" t="s">
        <v>0</v>
      </c>
      <c r="C1" s="3"/>
      <c r="D1" s="4"/>
      <c r="E1" s="5"/>
      <c r="F1" s="6" t="s">
        <v>1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9.75" customHeight="1">
      <c r="A2" s="580" t="s">
        <v>2</v>
      </c>
      <c r="B2" s="581"/>
      <c r="C2" s="581"/>
      <c r="D2" s="8">
        <v>41.53</v>
      </c>
      <c r="E2" s="9"/>
      <c r="F2" s="10">
        <v>0.1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9.5" customHeight="1">
      <c r="A3" s="11"/>
      <c r="B3" s="12"/>
      <c r="C3" s="11" t="s">
        <v>3</v>
      </c>
      <c r="D3" s="12" t="s">
        <v>4</v>
      </c>
      <c r="E3" s="13" t="s">
        <v>5</v>
      </c>
      <c r="F3" s="14" t="s">
        <v>6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78" customHeight="1">
      <c r="A4" s="15">
        <v>1</v>
      </c>
      <c r="B4" s="16" t="s">
        <v>7</v>
      </c>
      <c r="C4" s="15"/>
      <c r="D4" s="17">
        <v>1198</v>
      </c>
      <c r="E4" s="18">
        <f>D4*D2</f>
        <v>49752.94</v>
      </c>
      <c r="F4" s="19">
        <f>E4*(1-F2)</f>
        <v>44777.646000000001</v>
      </c>
    </row>
    <row r="5" spans="1:26" ht="78" customHeight="1">
      <c r="A5" s="15">
        <v>2</v>
      </c>
      <c r="B5" s="20" t="s">
        <v>8</v>
      </c>
      <c r="C5" s="15"/>
      <c r="D5" s="17">
        <v>963</v>
      </c>
      <c r="E5" s="18">
        <f>D5*D2</f>
        <v>39993.39</v>
      </c>
      <c r="F5" s="19">
        <f>E5*(1-F2)</f>
        <v>35994.050999999999</v>
      </c>
    </row>
    <row r="6" spans="1:26" ht="87.5" customHeight="1">
      <c r="A6" s="15">
        <v>3</v>
      </c>
      <c r="B6" s="20" t="s">
        <v>9</v>
      </c>
      <c r="C6" s="15"/>
      <c r="D6" s="18">
        <v>348</v>
      </c>
      <c r="E6" s="18">
        <f>D6*D2</f>
        <v>14452.44</v>
      </c>
      <c r="F6" s="19">
        <f>E6*(1-F2)</f>
        <v>13007.196</v>
      </c>
    </row>
    <row r="7" spans="1:26" ht="78" customHeight="1">
      <c r="A7" s="15">
        <v>4</v>
      </c>
      <c r="B7" s="20" t="s">
        <v>10</v>
      </c>
      <c r="C7" s="15"/>
      <c r="D7" s="18">
        <v>368</v>
      </c>
      <c r="E7" s="18">
        <f>D7*D2</f>
        <v>15283.04</v>
      </c>
      <c r="F7" s="19">
        <f>E7*(1-F2)</f>
        <v>13754.736000000001</v>
      </c>
    </row>
    <row r="8" spans="1:26" ht="78" customHeight="1">
      <c r="A8" s="15">
        <v>5</v>
      </c>
      <c r="B8" s="20" t="s">
        <v>11</v>
      </c>
      <c r="C8" s="15"/>
      <c r="D8" s="18">
        <v>455</v>
      </c>
      <c r="E8" s="18">
        <f>D8*D2</f>
        <v>18896.150000000001</v>
      </c>
      <c r="F8" s="19">
        <f>E8*(1-F2)</f>
        <v>17006.535000000003</v>
      </c>
    </row>
    <row r="9" spans="1:26" ht="15.75" customHeight="1">
      <c r="A9" s="21"/>
      <c r="B9" s="21"/>
      <c r="C9" s="22"/>
      <c r="D9" s="23"/>
      <c r="E9" s="23"/>
      <c r="F9" s="23"/>
    </row>
    <row r="10" spans="1:26" ht="15.75" customHeight="1">
      <c r="A10" s="21"/>
      <c r="B10" s="21"/>
      <c r="C10" s="22"/>
      <c r="D10" s="24"/>
      <c r="E10" s="25"/>
      <c r="F10" s="23"/>
    </row>
    <row r="11" spans="1:26" ht="15.75" customHeight="1">
      <c r="A11" s="21"/>
      <c r="B11" s="21"/>
      <c r="C11" s="22"/>
      <c r="D11" s="23"/>
      <c r="E11" s="23"/>
      <c r="F11" s="23"/>
    </row>
    <row r="12" spans="1:26" ht="15.75" customHeight="1">
      <c r="A12" s="21"/>
      <c r="B12" s="21"/>
      <c r="C12" s="22"/>
      <c r="D12" s="23"/>
      <c r="E12" s="23"/>
      <c r="F12" s="23"/>
    </row>
    <row r="13" spans="1:26" ht="15.75" customHeight="1">
      <c r="A13" s="21"/>
      <c r="B13" s="21"/>
      <c r="C13" s="22"/>
      <c r="D13" s="23"/>
      <c r="E13" s="23"/>
      <c r="F13" s="23"/>
    </row>
    <row r="14" spans="1:26" ht="15.75" customHeight="1">
      <c r="A14" s="21"/>
      <c r="B14" s="21"/>
      <c r="C14" s="22"/>
      <c r="D14" s="23"/>
      <c r="E14" s="23"/>
      <c r="F14" s="23"/>
    </row>
    <row r="15" spans="1:26" ht="15.75" customHeight="1">
      <c r="A15" s="21"/>
      <c r="B15" s="21"/>
      <c r="C15" s="22"/>
      <c r="D15" s="23"/>
      <c r="E15" s="23"/>
      <c r="F15" s="23"/>
    </row>
    <row r="16" spans="1:26" ht="15.75" customHeight="1">
      <c r="A16" s="21"/>
      <c r="B16" s="21"/>
      <c r="C16" s="22"/>
      <c r="D16" s="23"/>
      <c r="E16" s="23"/>
      <c r="F16" s="23"/>
    </row>
    <row r="17" spans="1:6" ht="15.75" customHeight="1">
      <c r="A17" s="21"/>
      <c r="B17" s="21"/>
      <c r="C17" s="22"/>
      <c r="D17" s="23"/>
      <c r="E17" s="23"/>
      <c r="F17" s="23"/>
    </row>
    <row r="18" spans="1:6" ht="15.75" customHeight="1">
      <c r="A18" s="21"/>
      <c r="B18" s="21"/>
      <c r="C18" s="22"/>
      <c r="D18" s="23"/>
      <c r="E18" s="23"/>
      <c r="F18" s="23"/>
    </row>
    <row r="19" spans="1:6" ht="15.75" customHeight="1">
      <c r="A19" s="21"/>
      <c r="B19" s="21"/>
      <c r="C19" s="22"/>
      <c r="D19" s="23"/>
      <c r="E19" s="23"/>
      <c r="F19" s="23"/>
    </row>
    <row r="20" spans="1:6" ht="15.75" customHeight="1">
      <c r="A20" s="21"/>
      <c r="B20" s="21"/>
      <c r="C20" s="22"/>
      <c r="D20" s="23"/>
      <c r="E20" s="23"/>
      <c r="F20" s="23"/>
    </row>
    <row r="21" spans="1:6" ht="15.75" customHeight="1">
      <c r="A21" s="21"/>
      <c r="B21" s="21"/>
      <c r="C21" s="22"/>
      <c r="D21" s="23"/>
      <c r="E21" s="23"/>
      <c r="F21" s="23"/>
    </row>
    <row r="22" spans="1:6" ht="15.75" customHeight="1">
      <c r="A22" s="21"/>
      <c r="B22" s="21"/>
      <c r="C22" s="22"/>
      <c r="D22" s="23"/>
      <c r="E22" s="23"/>
      <c r="F22" s="23"/>
    </row>
    <row r="23" spans="1:6" ht="15.75" customHeight="1">
      <c r="A23" s="21"/>
      <c r="B23" s="21"/>
      <c r="C23" s="22"/>
      <c r="D23" s="23"/>
      <c r="E23" s="23"/>
      <c r="F23" s="23"/>
    </row>
    <row r="24" spans="1:6" ht="15.75" customHeight="1">
      <c r="A24" s="21"/>
      <c r="B24" s="21"/>
      <c r="C24" s="22"/>
      <c r="D24" s="23"/>
      <c r="E24" s="23"/>
      <c r="F24" s="23"/>
    </row>
    <row r="25" spans="1:6" ht="15.75" customHeight="1">
      <c r="A25" s="21"/>
      <c r="B25" s="21"/>
      <c r="C25" s="22"/>
      <c r="D25" s="23"/>
      <c r="E25" s="23"/>
      <c r="F25" s="23"/>
    </row>
    <row r="26" spans="1:6" ht="15.75" customHeight="1">
      <c r="A26" s="21"/>
      <c r="B26" s="21"/>
      <c r="C26" s="22"/>
      <c r="D26" s="23"/>
      <c r="E26" s="23"/>
      <c r="F26" s="23"/>
    </row>
    <row r="27" spans="1:6" ht="15.75" customHeight="1">
      <c r="A27" s="21"/>
      <c r="B27" s="21"/>
      <c r="C27" s="22"/>
      <c r="D27" s="23"/>
      <c r="E27" s="23"/>
      <c r="F27" s="23"/>
    </row>
    <row r="28" spans="1:6" ht="15.75" customHeight="1">
      <c r="A28" s="21"/>
      <c r="B28" s="21"/>
      <c r="C28" s="22"/>
      <c r="D28" s="23"/>
      <c r="E28" s="23"/>
      <c r="F28" s="23"/>
    </row>
    <row r="29" spans="1:6" ht="15.75" customHeight="1">
      <c r="A29" s="21"/>
      <c r="B29" s="21"/>
      <c r="C29" s="22"/>
      <c r="D29" s="23"/>
      <c r="E29" s="23"/>
      <c r="F29" s="23"/>
    </row>
    <row r="30" spans="1:6" ht="15.75" customHeight="1">
      <c r="A30" s="21"/>
      <c r="B30" s="21"/>
      <c r="C30" s="22"/>
      <c r="D30" s="23"/>
      <c r="E30" s="23"/>
      <c r="F30" s="23"/>
    </row>
    <row r="31" spans="1:6" ht="15.75" customHeight="1">
      <c r="A31" s="21"/>
      <c r="B31" s="21"/>
      <c r="C31" s="22"/>
      <c r="D31" s="23"/>
      <c r="E31" s="23"/>
      <c r="F31" s="23"/>
    </row>
    <row r="32" spans="1:6" ht="15.75" customHeight="1">
      <c r="A32" s="21"/>
      <c r="B32" s="21"/>
      <c r="C32" s="22"/>
      <c r="D32" s="23"/>
      <c r="E32" s="23"/>
      <c r="F32" s="23"/>
    </row>
    <row r="33" spans="1:6" ht="15.75" customHeight="1">
      <c r="A33" s="21"/>
      <c r="B33" s="21"/>
      <c r="C33" s="22"/>
      <c r="D33" s="23"/>
      <c r="E33" s="23"/>
      <c r="F33" s="23"/>
    </row>
    <row r="34" spans="1:6" ht="15.75" customHeight="1">
      <c r="A34" s="21"/>
      <c r="B34" s="21"/>
      <c r="C34" s="22"/>
      <c r="D34" s="23"/>
      <c r="E34" s="23"/>
      <c r="F34" s="23"/>
    </row>
    <row r="35" spans="1:6" ht="15.75" customHeight="1">
      <c r="A35" s="21"/>
      <c r="B35" s="21"/>
      <c r="C35" s="22"/>
      <c r="D35" s="23"/>
      <c r="E35" s="23"/>
      <c r="F35" s="23"/>
    </row>
    <row r="36" spans="1:6" ht="15.75" customHeight="1">
      <c r="A36" s="21"/>
      <c r="B36" s="21"/>
      <c r="C36" s="22"/>
      <c r="D36" s="23"/>
      <c r="E36" s="23"/>
      <c r="F36" s="23"/>
    </row>
    <row r="37" spans="1:6" ht="15.75" customHeight="1">
      <c r="A37" s="21"/>
      <c r="B37" s="21"/>
      <c r="C37" s="22"/>
      <c r="D37" s="23"/>
      <c r="E37" s="23"/>
      <c r="F37" s="23"/>
    </row>
    <row r="38" spans="1:6" ht="15.75" customHeight="1">
      <c r="A38" s="21"/>
      <c r="B38" s="21"/>
      <c r="C38" s="22"/>
      <c r="D38" s="23"/>
      <c r="E38" s="23"/>
      <c r="F38" s="23"/>
    </row>
    <row r="39" spans="1:6" ht="15.75" customHeight="1">
      <c r="A39" s="21"/>
      <c r="B39" s="21"/>
      <c r="C39" s="22"/>
      <c r="D39" s="23"/>
      <c r="E39" s="23"/>
      <c r="F39" s="23"/>
    </row>
    <row r="40" spans="1:6" ht="15.75" customHeight="1">
      <c r="A40" s="21"/>
      <c r="B40" s="21"/>
      <c r="C40" s="22"/>
      <c r="D40" s="23"/>
      <c r="E40" s="23"/>
      <c r="F40" s="23"/>
    </row>
    <row r="41" spans="1:6" ht="15.75" customHeight="1">
      <c r="A41" s="21"/>
      <c r="B41" s="21"/>
      <c r="C41" s="22"/>
      <c r="D41" s="23"/>
      <c r="E41" s="23"/>
      <c r="F41" s="23"/>
    </row>
    <row r="42" spans="1:6" ht="15.75" customHeight="1">
      <c r="A42" s="21"/>
      <c r="B42" s="21"/>
      <c r="C42" s="22"/>
      <c r="D42" s="23"/>
      <c r="E42" s="23"/>
      <c r="F42" s="23"/>
    </row>
    <row r="43" spans="1:6" ht="15.75" customHeight="1">
      <c r="A43" s="21"/>
      <c r="B43" s="21"/>
      <c r="C43" s="22"/>
      <c r="D43" s="23"/>
      <c r="E43" s="23"/>
      <c r="F43" s="23"/>
    </row>
    <row r="44" spans="1:6" ht="15.75" customHeight="1">
      <c r="A44" s="21"/>
      <c r="B44" s="21"/>
      <c r="C44" s="22"/>
      <c r="D44" s="23"/>
      <c r="E44" s="23"/>
      <c r="F44" s="23"/>
    </row>
    <row r="45" spans="1:6" ht="15.75" customHeight="1">
      <c r="A45" s="21"/>
      <c r="B45" s="21"/>
      <c r="C45" s="22"/>
      <c r="D45" s="23"/>
      <c r="E45" s="23"/>
      <c r="F45" s="23"/>
    </row>
    <row r="46" spans="1:6" ht="15.75" customHeight="1">
      <c r="A46" s="21"/>
      <c r="B46" s="21"/>
      <c r="C46" s="22"/>
      <c r="D46" s="23"/>
      <c r="E46" s="23"/>
      <c r="F46" s="23"/>
    </row>
    <row r="47" spans="1:6" ht="15.75" customHeight="1">
      <c r="A47" s="21"/>
      <c r="B47" s="21"/>
      <c r="C47" s="22"/>
      <c r="D47" s="23"/>
      <c r="E47" s="23"/>
      <c r="F47" s="23"/>
    </row>
    <row r="48" spans="1:6" ht="15.75" customHeight="1">
      <c r="A48" s="21"/>
      <c r="B48" s="21"/>
      <c r="C48" s="22"/>
      <c r="D48" s="23"/>
      <c r="E48" s="23"/>
      <c r="F48" s="23"/>
    </row>
    <row r="49" spans="1:6" ht="15.75" customHeight="1">
      <c r="A49" s="21"/>
      <c r="B49" s="21"/>
      <c r="C49" s="22"/>
      <c r="D49" s="23"/>
      <c r="E49" s="23"/>
      <c r="F49" s="23"/>
    </row>
    <row r="50" spans="1:6" ht="15.75" customHeight="1">
      <c r="A50" s="21"/>
      <c r="B50" s="21"/>
      <c r="C50" s="22"/>
      <c r="D50" s="23"/>
      <c r="E50" s="23"/>
      <c r="F50" s="23"/>
    </row>
    <row r="51" spans="1:6" ht="15.75" customHeight="1">
      <c r="A51" s="21"/>
      <c r="B51" s="21"/>
      <c r="C51" s="22"/>
      <c r="D51" s="23"/>
      <c r="E51" s="23"/>
      <c r="F51" s="23"/>
    </row>
    <row r="52" spans="1:6" ht="15.75" customHeight="1">
      <c r="A52" s="21"/>
      <c r="B52" s="21"/>
      <c r="C52" s="22"/>
      <c r="D52" s="23"/>
      <c r="E52" s="23"/>
      <c r="F52" s="23"/>
    </row>
    <row r="53" spans="1:6" ht="15.75" customHeight="1">
      <c r="A53" s="21"/>
      <c r="B53" s="21"/>
      <c r="C53" s="22"/>
      <c r="D53" s="23"/>
      <c r="E53" s="23"/>
      <c r="F53" s="23"/>
    </row>
    <row r="54" spans="1:6" ht="15.75" customHeight="1">
      <c r="A54" s="21"/>
      <c r="B54" s="21"/>
      <c r="C54" s="22"/>
      <c r="D54" s="23"/>
      <c r="E54" s="23"/>
      <c r="F54" s="23"/>
    </row>
    <row r="55" spans="1:6" ht="15.75" customHeight="1">
      <c r="A55" s="21"/>
      <c r="B55" s="21"/>
      <c r="C55" s="22"/>
      <c r="D55" s="23"/>
      <c r="E55" s="23"/>
      <c r="F55" s="23"/>
    </row>
    <row r="56" spans="1:6" ht="15.75" customHeight="1">
      <c r="A56" s="21"/>
      <c r="B56" s="21"/>
      <c r="C56" s="22"/>
      <c r="D56" s="23"/>
      <c r="E56" s="23"/>
      <c r="F56" s="23"/>
    </row>
    <row r="57" spans="1:6" ht="15.75" customHeight="1">
      <c r="A57" s="21"/>
      <c r="B57" s="21"/>
      <c r="C57" s="22"/>
      <c r="D57" s="23"/>
      <c r="E57" s="23"/>
      <c r="F57" s="23"/>
    </row>
    <row r="58" spans="1:6" ht="15.75" customHeight="1">
      <c r="A58" s="21"/>
      <c r="B58" s="21"/>
      <c r="C58" s="22"/>
      <c r="D58" s="23"/>
      <c r="E58" s="23"/>
      <c r="F58" s="23"/>
    </row>
    <row r="59" spans="1:6" ht="15.75" customHeight="1">
      <c r="A59" s="21"/>
      <c r="B59" s="21"/>
      <c r="C59" s="22"/>
      <c r="D59" s="23"/>
      <c r="E59" s="23"/>
      <c r="F59" s="23"/>
    </row>
    <row r="60" spans="1:6" ht="15.75" customHeight="1">
      <c r="A60" s="21"/>
      <c r="B60" s="21"/>
      <c r="C60" s="22"/>
      <c r="D60" s="23"/>
      <c r="E60" s="23"/>
      <c r="F60" s="23"/>
    </row>
    <row r="61" spans="1:6" ht="15.75" customHeight="1">
      <c r="A61" s="21"/>
      <c r="B61" s="21"/>
      <c r="C61" s="22"/>
      <c r="D61" s="23"/>
      <c r="E61" s="23"/>
      <c r="F61" s="23"/>
    </row>
    <row r="62" spans="1:6" ht="15.75" customHeight="1">
      <c r="A62" s="21"/>
      <c r="B62" s="21"/>
      <c r="C62" s="22"/>
      <c r="D62" s="23"/>
      <c r="E62" s="23"/>
      <c r="F62" s="23"/>
    </row>
    <row r="63" spans="1:6" ht="15.75" customHeight="1">
      <c r="A63" s="21"/>
      <c r="B63" s="21"/>
      <c r="C63" s="22"/>
      <c r="D63" s="23"/>
      <c r="E63" s="23"/>
      <c r="F63" s="23"/>
    </row>
    <row r="64" spans="1:6" ht="15.75" customHeight="1">
      <c r="A64" s="21"/>
      <c r="B64" s="21"/>
      <c r="C64" s="22"/>
      <c r="D64" s="23"/>
      <c r="E64" s="23"/>
      <c r="F64" s="23"/>
    </row>
    <row r="65" spans="1:6" ht="15.75" customHeight="1">
      <c r="A65" s="21"/>
      <c r="B65" s="21"/>
      <c r="C65" s="22"/>
      <c r="D65" s="23"/>
      <c r="E65" s="23"/>
      <c r="F65" s="23"/>
    </row>
    <row r="66" spans="1:6" ht="15.75" customHeight="1">
      <c r="A66" s="21"/>
      <c r="B66" s="21"/>
      <c r="C66" s="22"/>
      <c r="D66" s="23"/>
      <c r="E66" s="23"/>
      <c r="F66" s="23"/>
    </row>
    <row r="67" spans="1:6" ht="15.75" customHeight="1">
      <c r="A67" s="21"/>
      <c r="B67" s="21"/>
      <c r="C67" s="22"/>
      <c r="D67" s="23"/>
      <c r="E67" s="23"/>
      <c r="F67" s="23"/>
    </row>
    <row r="68" spans="1:6" ht="15.75" customHeight="1">
      <c r="A68" s="21"/>
      <c r="B68" s="21"/>
      <c r="C68" s="22"/>
      <c r="D68" s="23"/>
      <c r="E68" s="23"/>
      <c r="F68" s="23"/>
    </row>
    <row r="69" spans="1:6" ht="15.75" customHeight="1">
      <c r="A69" s="21"/>
      <c r="B69" s="21"/>
      <c r="C69" s="22"/>
      <c r="D69" s="23"/>
      <c r="E69" s="23"/>
      <c r="F69" s="23"/>
    </row>
    <row r="70" spans="1:6" ht="15.75" customHeight="1">
      <c r="A70" s="21"/>
      <c r="B70" s="21"/>
      <c r="C70" s="22"/>
      <c r="D70" s="23"/>
      <c r="E70" s="23"/>
      <c r="F70" s="23"/>
    </row>
    <row r="71" spans="1:6" ht="15.75" customHeight="1">
      <c r="A71" s="21"/>
      <c r="B71" s="21"/>
      <c r="C71" s="22"/>
      <c r="D71" s="23"/>
      <c r="E71" s="23"/>
      <c r="F71" s="23"/>
    </row>
    <row r="72" spans="1:6" ht="15.75" customHeight="1">
      <c r="A72" s="21"/>
      <c r="B72" s="21"/>
      <c r="C72" s="22"/>
      <c r="D72" s="23"/>
      <c r="E72" s="23"/>
      <c r="F72" s="23"/>
    </row>
    <row r="73" spans="1:6" ht="15.75" customHeight="1">
      <c r="A73" s="21"/>
      <c r="B73" s="21"/>
      <c r="C73" s="22"/>
      <c r="D73" s="23"/>
      <c r="E73" s="23"/>
      <c r="F73" s="23"/>
    </row>
    <row r="74" spans="1:6" ht="15.75" customHeight="1">
      <c r="A74" s="21"/>
      <c r="B74" s="21"/>
      <c r="C74" s="22"/>
      <c r="D74" s="23"/>
      <c r="E74" s="23"/>
      <c r="F74" s="23"/>
    </row>
    <row r="75" spans="1:6" ht="15.75" customHeight="1">
      <c r="A75" s="21"/>
      <c r="B75" s="21"/>
      <c r="C75" s="22"/>
      <c r="D75" s="23"/>
      <c r="E75" s="23"/>
      <c r="F75" s="23"/>
    </row>
    <row r="76" spans="1:6" ht="15.75" customHeight="1">
      <c r="A76" s="21"/>
      <c r="B76" s="21"/>
      <c r="C76" s="22"/>
      <c r="D76" s="23"/>
      <c r="E76" s="23"/>
      <c r="F76" s="23"/>
    </row>
    <row r="77" spans="1:6" ht="15.75" customHeight="1">
      <c r="A77" s="21"/>
      <c r="B77" s="21"/>
      <c r="C77" s="22"/>
      <c r="D77" s="23"/>
      <c r="E77" s="23"/>
      <c r="F77" s="23"/>
    </row>
    <row r="78" spans="1:6" ht="15.75" customHeight="1">
      <c r="A78" s="21"/>
      <c r="B78" s="21"/>
      <c r="C78" s="22"/>
      <c r="D78" s="23"/>
      <c r="E78" s="23"/>
      <c r="F78" s="23"/>
    </row>
    <row r="79" spans="1:6" ht="15.75" customHeight="1">
      <c r="A79" s="21"/>
      <c r="B79" s="21"/>
      <c r="C79" s="22"/>
      <c r="D79" s="23"/>
      <c r="E79" s="23"/>
      <c r="F79" s="23"/>
    </row>
    <row r="80" spans="1:6" ht="15.75" customHeight="1">
      <c r="A80" s="21"/>
      <c r="B80" s="21"/>
      <c r="C80" s="22"/>
      <c r="D80" s="23"/>
      <c r="E80" s="23"/>
      <c r="F80" s="23"/>
    </row>
    <row r="81" spans="1:6" ht="15.75" customHeight="1">
      <c r="A81" s="21"/>
      <c r="B81" s="21"/>
      <c r="C81" s="22"/>
      <c r="D81" s="23"/>
      <c r="E81" s="23"/>
      <c r="F81" s="23"/>
    </row>
    <row r="82" spans="1:6" ht="15.75" customHeight="1">
      <c r="A82" s="21"/>
      <c r="B82" s="21"/>
      <c r="C82" s="22"/>
      <c r="D82" s="23"/>
      <c r="E82" s="23"/>
      <c r="F82" s="23"/>
    </row>
    <row r="83" spans="1:6" ht="15.75" customHeight="1">
      <c r="A83" s="21"/>
      <c r="B83" s="21"/>
      <c r="C83" s="22"/>
      <c r="D83" s="23"/>
      <c r="E83" s="23"/>
      <c r="F83" s="23"/>
    </row>
    <row r="84" spans="1:6" ht="15.75" customHeight="1">
      <c r="A84" s="21"/>
      <c r="B84" s="21"/>
      <c r="C84" s="22"/>
      <c r="D84" s="23"/>
      <c r="E84" s="23"/>
      <c r="F84" s="23"/>
    </row>
    <row r="85" spans="1:6" ht="15.75" customHeight="1">
      <c r="A85" s="21"/>
      <c r="B85" s="21"/>
      <c r="C85" s="22"/>
      <c r="D85" s="23"/>
      <c r="E85" s="23"/>
      <c r="F85" s="23"/>
    </row>
    <row r="86" spans="1:6" ht="15.75" customHeight="1">
      <c r="A86" s="21"/>
      <c r="B86" s="21"/>
      <c r="C86" s="22"/>
      <c r="D86" s="23"/>
      <c r="E86" s="23"/>
      <c r="F86" s="23"/>
    </row>
    <row r="87" spans="1:6" ht="15.75" customHeight="1">
      <c r="A87" s="21"/>
      <c r="B87" s="21"/>
      <c r="C87" s="22"/>
      <c r="D87" s="23"/>
      <c r="E87" s="23"/>
      <c r="F87" s="23"/>
    </row>
    <row r="88" spans="1:6" ht="15.75" customHeight="1">
      <c r="A88" s="21"/>
      <c r="B88" s="21"/>
      <c r="C88" s="22"/>
      <c r="D88" s="23"/>
      <c r="E88" s="23"/>
      <c r="F88" s="23"/>
    </row>
    <row r="89" spans="1:6" ht="15.75" customHeight="1">
      <c r="A89" s="21"/>
      <c r="B89" s="21"/>
      <c r="C89" s="22"/>
      <c r="D89" s="23"/>
      <c r="E89" s="23"/>
      <c r="F89" s="23"/>
    </row>
    <row r="90" spans="1:6" ht="15.75" customHeight="1">
      <c r="A90" s="21"/>
      <c r="B90" s="21"/>
      <c r="C90" s="22"/>
      <c r="D90" s="23"/>
      <c r="E90" s="23"/>
      <c r="F90" s="23"/>
    </row>
    <row r="91" spans="1:6" ht="15.75" customHeight="1">
      <c r="A91" s="21"/>
      <c r="B91" s="21"/>
      <c r="C91" s="22"/>
      <c r="D91" s="23"/>
      <c r="E91" s="23"/>
      <c r="F91" s="23"/>
    </row>
    <row r="92" spans="1:6" ht="15.75" customHeight="1">
      <c r="A92" s="21"/>
      <c r="B92" s="21"/>
      <c r="C92" s="22"/>
      <c r="D92" s="23"/>
      <c r="E92" s="23"/>
      <c r="F92" s="23"/>
    </row>
    <row r="93" spans="1:6" ht="15.75" customHeight="1">
      <c r="A93" s="21"/>
      <c r="B93" s="21"/>
      <c r="C93" s="22"/>
      <c r="D93" s="23"/>
      <c r="E93" s="23"/>
      <c r="F93" s="23"/>
    </row>
    <row r="94" spans="1:6" ht="15.75" customHeight="1">
      <c r="A94" s="21"/>
      <c r="B94" s="21"/>
      <c r="C94" s="22"/>
      <c r="D94" s="23"/>
      <c r="E94" s="23"/>
      <c r="F94" s="23"/>
    </row>
    <row r="95" spans="1:6" ht="15.75" customHeight="1">
      <c r="A95" s="21"/>
      <c r="B95" s="21"/>
      <c r="C95" s="22"/>
      <c r="D95" s="23"/>
      <c r="E95" s="23"/>
      <c r="F95" s="23"/>
    </row>
    <row r="96" spans="1:6" ht="15.75" customHeight="1">
      <c r="A96" s="21"/>
      <c r="B96" s="21"/>
      <c r="C96" s="22"/>
      <c r="D96" s="23"/>
      <c r="E96" s="23"/>
      <c r="F96" s="23"/>
    </row>
    <row r="97" spans="1:6" ht="15.75" customHeight="1">
      <c r="A97" s="21"/>
      <c r="B97" s="21"/>
      <c r="C97" s="22"/>
      <c r="D97" s="23"/>
      <c r="E97" s="23"/>
      <c r="F97" s="23"/>
    </row>
    <row r="98" spans="1:6" ht="15.75" customHeight="1">
      <c r="A98" s="21"/>
      <c r="B98" s="21"/>
      <c r="C98" s="22"/>
      <c r="D98" s="23"/>
      <c r="E98" s="23"/>
      <c r="F98" s="23"/>
    </row>
    <row r="99" spans="1:6" ht="15.75" customHeight="1">
      <c r="A99" s="21"/>
      <c r="B99" s="21"/>
      <c r="C99" s="22"/>
      <c r="D99" s="23"/>
      <c r="E99" s="23"/>
      <c r="F99" s="23"/>
    </row>
    <row r="100" spans="1:6" ht="15.75" customHeight="1">
      <c r="A100" s="21"/>
      <c r="B100" s="21"/>
      <c r="C100" s="22"/>
      <c r="D100" s="23"/>
      <c r="E100" s="23"/>
      <c r="F100" s="23"/>
    </row>
    <row r="101" spans="1:6" ht="15.75" customHeight="1">
      <c r="A101" s="21"/>
      <c r="B101" s="21"/>
      <c r="C101" s="22"/>
      <c r="D101" s="23"/>
      <c r="E101" s="23"/>
      <c r="F101" s="23"/>
    </row>
    <row r="102" spans="1:6" ht="15.75" customHeight="1">
      <c r="A102" s="21"/>
      <c r="B102" s="21"/>
      <c r="C102" s="22"/>
      <c r="D102" s="23"/>
      <c r="E102" s="23"/>
      <c r="F102" s="23"/>
    </row>
    <row r="103" spans="1:6" ht="15.75" customHeight="1">
      <c r="A103" s="21"/>
      <c r="B103" s="21"/>
      <c r="C103" s="22"/>
      <c r="D103" s="23"/>
      <c r="E103" s="23"/>
      <c r="F103" s="23"/>
    </row>
    <row r="104" spans="1:6" ht="15.75" customHeight="1">
      <c r="A104" s="21"/>
      <c r="B104" s="21"/>
      <c r="C104" s="22"/>
      <c r="D104" s="23"/>
      <c r="E104" s="23"/>
      <c r="F104" s="23"/>
    </row>
    <row r="105" spans="1:6" ht="15.75" customHeight="1">
      <c r="A105" s="21"/>
      <c r="B105" s="21"/>
      <c r="C105" s="22"/>
      <c r="D105" s="23"/>
      <c r="E105" s="23"/>
      <c r="F105" s="23"/>
    </row>
    <row r="106" spans="1:6" ht="15.75" customHeight="1">
      <c r="A106" s="21"/>
      <c r="B106" s="21"/>
      <c r="C106" s="22"/>
      <c r="D106" s="23"/>
      <c r="E106" s="23"/>
      <c r="F106" s="23"/>
    </row>
    <row r="107" spans="1:6" ht="15.75" customHeight="1">
      <c r="A107" s="21"/>
      <c r="B107" s="21"/>
      <c r="C107" s="22"/>
      <c r="D107" s="23"/>
      <c r="E107" s="23"/>
      <c r="F107" s="23"/>
    </row>
    <row r="108" spans="1:6" ht="15.75" customHeight="1">
      <c r="A108" s="21"/>
      <c r="B108" s="21"/>
      <c r="C108" s="22"/>
      <c r="D108" s="23"/>
      <c r="E108" s="23"/>
      <c r="F108" s="23"/>
    </row>
    <row r="109" spans="1:6" ht="15.75" customHeight="1">
      <c r="A109" s="21"/>
      <c r="B109" s="21"/>
      <c r="C109" s="22"/>
      <c r="D109" s="23"/>
      <c r="E109" s="23"/>
      <c r="F109" s="23"/>
    </row>
    <row r="110" spans="1:6" ht="15.75" customHeight="1">
      <c r="A110" s="21"/>
      <c r="B110" s="21"/>
      <c r="C110" s="22"/>
      <c r="D110" s="23"/>
      <c r="E110" s="23"/>
      <c r="F110" s="23"/>
    </row>
    <row r="111" spans="1:6" ht="15.75" customHeight="1">
      <c r="A111" s="21"/>
      <c r="B111" s="21"/>
      <c r="C111" s="22"/>
      <c r="D111" s="23"/>
      <c r="E111" s="23"/>
      <c r="F111" s="23"/>
    </row>
    <row r="112" spans="1:6" ht="15.75" customHeight="1">
      <c r="A112" s="21"/>
      <c r="B112" s="21"/>
      <c r="C112" s="22"/>
      <c r="D112" s="23"/>
      <c r="E112" s="23"/>
      <c r="F112" s="23"/>
    </row>
    <row r="113" spans="1:6" ht="15.75" customHeight="1">
      <c r="A113" s="21"/>
      <c r="B113" s="21"/>
      <c r="C113" s="22"/>
      <c r="D113" s="23"/>
      <c r="E113" s="23"/>
      <c r="F113" s="23"/>
    </row>
    <row r="114" spans="1:6" ht="15.75" customHeight="1">
      <c r="A114" s="21"/>
      <c r="B114" s="21"/>
      <c r="C114" s="22"/>
      <c r="D114" s="23"/>
      <c r="E114" s="23"/>
      <c r="F114" s="23"/>
    </row>
    <row r="115" spans="1:6" ht="15.75" customHeight="1">
      <c r="A115" s="21"/>
      <c r="B115" s="21"/>
      <c r="C115" s="22"/>
      <c r="D115" s="23"/>
      <c r="E115" s="23"/>
      <c r="F115" s="23"/>
    </row>
    <row r="116" spans="1:6" ht="15.75" customHeight="1">
      <c r="A116" s="21"/>
      <c r="B116" s="21"/>
      <c r="C116" s="22"/>
      <c r="D116" s="23"/>
      <c r="E116" s="23"/>
      <c r="F116" s="23"/>
    </row>
    <row r="117" spans="1:6" ht="15.75" customHeight="1">
      <c r="A117" s="21"/>
      <c r="B117" s="21"/>
      <c r="C117" s="22"/>
      <c r="D117" s="23"/>
      <c r="E117" s="23"/>
      <c r="F117" s="23"/>
    </row>
    <row r="118" spans="1:6" ht="15.75" customHeight="1">
      <c r="A118" s="21"/>
      <c r="B118" s="21"/>
      <c r="C118" s="22"/>
      <c r="D118" s="23"/>
      <c r="E118" s="23"/>
      <c r="F118" s="23"/>
    </row>
    <row r="119" spans="1:6" ht="15.75" customHeight="1">
      <c r="A119" s="21"/>
      <c r="B119" s="21"/>
      <c r="C119" s="22"/>
      <c r="D119" s="23"/>
      <c r="E119" s="23"/>
      <c r="F119" s="23"/>
    </row>
    <row r="120" spans="1:6" ht="15.75" customHeight="1">
      <c r="A120" s="21"/>
      <c r="B120" s="21"/>
      <c r="C120" s="22"/>
      <c r="D120" s="23"/>
      <c r="E120" s="23"/>
      <c r="F120" s="23"/>
    </row>
    <row r="121" spans="1:6" ht="15.75" customHeight="1">
      <c r="A121" s="21"/>
      <c r="B121" s="21"/>
      <c r="C121" s="22"/>
      <c r="D121" s="23"/>
      <c r="E121" s="23"/>
      <c r="F121" s="23"/>
    </row>
    <row r="122" spans="1:6" ht="15.75" customHeight="1">
      <c r="A122" s="21"/>
      <c r="B122" s="21"/>
      <c r="C122" s="22"/>
      <c r="D122" s="23"/>
      <c r="E122" s="23"/>
      <c r="F122" s="23"/>
    </row>
    <row r="123" spans="1:6" ht="15.75" customHeight="1">
      <c r="A123" s="21"/>
      <c r="B123" s="21"/>
      <c r="C123" s="22"/>
      <c r="D123" s="23"/>
      <c r="E123" s="23"/>
      <c r="F123" s="23"/>
    </row>
    <row r="124" spans="1:6" ht="15.75" customHeight="1">
      <c r="A124" s="21"/>
      <c r="B124" s="21"/>
      <c r="C124" s="22"/>
      <c r="D124" s="23"/>
      <c r="E124" s="23"/>
      <c r="F124" s="23"/>
    </row>
    <row r="125" spans="1:6" ht="15.75" customHeight="1">
      <c r="A125" s="21"/>
      <c r="B125" s="21"/>
      <c r="C125" s="22"/>
      <c r="D125" s="23"/>
      <c r="E125" s="23"/>
      <c r="F125" s="23"/>
    </row>
    <row r="126" spans="1:6" ht="15.75" customHeight="1">
      <c r="A126" s="21"/>
      <c r="B126" s="21"/>
      <c r="C126" s="22"/>
      <c r="D126" s="23"/>
      <c r="E126" s="23"/>
      <c r="F126" s="23"/>
    </row>
    <row r="127" spans="1:6" ht="15.75" customHeight="1">
      <c r="A127" s="21"/>
      <c r="B127" s="21"/>
      <c r="C127" s="22"/>
      <c r="D127" s="23"/>
      <c r="E127" s="23"/>
      <c r="F127" s="23"/>
    </row>
    <row r="128" spans="1:6" ht="15.75" customHeight="1">
      <c r="A128" s="21"/>
      <c r="B128" s="21"/>
      <c r="C128" s="22"/>
      <c r="D128" s="23"/>
      <c r="E128" s="23"/>
      <c r="F128" s="23"/>
    </row>
    <row r="129" spans="1:6" ht="15.75" customHeight="1">
      <c r="A129" s="21"/>
      <c r="B129" s="21"/>
      <c r="C129" s="22"/>
      <c r="D129" s="23"/>
      <c r="E129" s="23"/>
      <c r="F129" s="23"/>
    </row>
    <row r="130" spans="1:6" ht="15.75" customHeight="1">
      <c r="A130" s="21"/>
      <c r="B130" s="21"/>
      <c r="C130" s="22"/>
      <c r="D130" s="23"/>
      <c r="E130" s="23"/>
      <c r="F130" s="23"/>
    </row>
    <row r="131" spans="1:6" ht="15.75" customHeight="1">
      <c r="A131" s="21"/>
      <c r="B131" s="21"/>
      <c r="C131" s="22"/>
      <c r="D131" s="23"/>
      <c r="E131" s="23"/>
      <c r="F131" s="23"/>
    </row>
    <row r="132" spans="1:6" ht="15.75" customHeight="1">
      <c r="A132" s="21"/>
      <c r="B132" s="21"/>
      <c r="C132" s="22"/>
      <c r="D132" s="23"/>
      <c r="E132" s="23"/>
      <c r="F132" s="23"/>
    </row>
    <row r="133" spans="1:6" ht="15.75" customHeight="1">
      <c r="A133" s="21"/>
      <c r="B133" s="21"/>
      <c r="C133" s="22"/>
      <c r="D133" s="23"/>
      <c r="E133" s="23"/>
      <c r="F133" s="23"/>
    </row>
    <row r="134" spans="1:6" ht="15.75" customHeight="1">
      <c r="A134" s="21"/>
      <c r="B134" s="21"/>
      <c r="C134" s="22"/>
      <c r="D134" s="23"/>
      <c r="E134" s="23"/>
      <c r="F134" s="23"/>
    </row>
    <row r="135" spans="1:6" ht="15.75" customHeight="1">
      <c r="A135" s="21"/>
      <c r="B135" s="21"/>
      <c r="C135" s="22"/>
      <c r="D135" s="23"/>
      <c r="E135" s="23"/>
      <c r="F135" s="23"/>
    </row>
    <row r="136" spans="1:6" ht="15.75" customHeight="1">
      <c r="A136" s="21"/>
      <c r="B136" s="21"/>
      <c r="C136" s="22"/>
      <c r="D136" s="23"/>
      <c r="E136" s="23"/>
      <c r="F136" s="23"/>
    </row>
    <row r="137" spans="1:6" ht="15.75" customHeight="1">
      <c r="A137" s="21"/>
      <c r="B137" s="21"/>
      <c r="C137" s="22"/>
      <c r="D137" s="23"/>
      <c r="E137" s="23"/>
      <c r="F137" s="23"/>
    </row>
    <row r="138" spans="1:6" ht="15.75" customHeight="1">
      <c r="A138" s="21"/>
      <c r="B138" s="21"/>
      <c r="C138" s="22"/>
      <c r="D138" s="23"/>
      <c r="E138" s="23"/>
      <c r="F138" s="23"/>
    </row>
    <row r="139" spans="1:6" ht="15.75" customHeight="1">
      <c r="A139" s="21"/>
      <c r="B139" s="21"/>
      <c r="C139" s="22"/>
      <c r="D139" s="23"/>
      <c r="E139" s="23"/>
      <c r="F139" s="23"/>
    </row>
    <row r="140" spans="1:6" ht="15.75" customHeight="1">
      <c r="A140" s="21"/>
      <c r="B140" s="21"/>
      <c r="C140" s="22"/>
      <c r="D140" s="23"/>
      <c r="E140" s="23"/>
      <c r="F140" s="23"/>
    </row>
    <row r="141" spans="1:6" ht="15.75" customHeight="1">
      <c r="A141" s="21"/>
      <c r="B141" s="21"/>
      <c r="C141" s="22"/>
      <c r="D141" s="23"/>
      <c r="E141" s="23"/>
      <c r="F141" s="23"/>
    </row>
    <row r="142" spans="1:6" ht="15.75" customHeight="1">
      <c r="A142" s="21"/>
      <c r="B142" s="21"/>
      <c r="C142" s="22"/>
      <c r="D142" s="23"/>
      <c r="E142" s="23"/>
      <c r="F142" s="23"/>
    </row>
    <row r="143" spans="1:6" ht="15.75" customHeight="1">
      <c r="A143" s="21"/>
      <c r="B143" s="21"/>
      <c r="C143" s="22"/>
      <c r="D143" s="23"/>
      <c r="E143" s="23"/>
      <c r="F143" s="23"/>
    </row>
    <row r="144" spans="1:6" ht="15.75" customHeight="1">
      <c r="A144" s="21"/>
      <c r="B144" s="21"/>
      <c r="C144" s="22"/>
      <c r="D144" s="23"/>
      <c r="E144" s="23"/>
      <c r="F144" s="23"/>
    </row>
    <row r="145" spans="1:6" ht="15.75" customHeight="1">
      <c r="A145" s="21"/>
      <c r="B145" s="21"/>
      <c r="C145" s="22"/>
      <c r="D145" s="23"/>
      <c r="E145" s="23"/>
      <c r="F145" s="23"/>
    </row>
    <row r="146" spans="1:6" ht="15.75" customHeight="1">
      <c r="A146" s="21"/>
      <c r="B146" s="21"/>
      <c r="C146" s="22"/>
      <c r="D146" s="23"/>
      <c r="E146" s="23"/>
      <c r="F146" s="23"/>
    </row>
    <row r="147" spans="1:6" ht="15.75" customHeight="1">
      <c r="A147" s="21"/>
      <c r="B147" s="21"/>
      <c r="C147" s="22"/>
      <c r="D147" s="23"/>
      <c r="E147" s="23"/>
      <c r="F147" s="23"/>
    </row>
    <row r="148" spans="1:6" ht="15.75" customHeight="1">
      <c r="A148" s="21"/>
      <c r="B148" s="21"/>
      <c r="C148" s="22"/>
      <c r="D148" s="23"/>
      <c r="E148" s="23"/>
      <c r="F148" s="23"/>
    </row>
    <row r="149" spans="1:6" ht="15.75" customHeight="1">
      <c r="A149" s="21"/>
      <c r="B149" s="21"/>
      <c r="C149" s="22"/>
      <c r="D149" s="23"/>
      <c r="E149" s="23"/>
      <c r="F149" s="23"/>
    </row>
    <row r="150" spans="1:6" ht="15.75" customHeight="1">
      <c r="A150" s="21"/>
      <c r="B150" s="21"/>
      <c r="C150" s="22"/>
      <c r="D150" s="23"/>
      <c r="E150" s="23"/>
      <c r="F150" s="23"/>
    </row>
    <row r="151" spans="1:6" ht="15.75" customHeight="1">
      <c r="A151" s="21"/>
      <c r="B151" s="21"/>
      <c r="C151" s="22"/>
      <c r="D151" s="23"/>
      <c r="E151" s="23"/>
      <c r="F151" s="23"/>
    </row>
    <row r="152" spans="1:6" ht="15.75" customHeight="1">
      <c r="A152" s="21"/>
      <c r="B152" s="21"/>
      <c r="C152" s="22"/>
      <c r="D152" s="23"/>
      <c r="E152" s="23"/>
      <c r="F152" s="23"/>
    </row>
    <row r="153" spans="1:6" ht="15.75" customHeight="1">
      <c r="A153" s="21"/>
      <c r="B153" s="21"/>
      <c r="C153" s="22"/>
      <c r="D153" s="23"/>
      <c r="E153" s="23"/>
      <c r="F153" s="23"/>
    </row>
    <row r="154" spans="1:6" ht="15.75" customHeight="1">
      <c r="A154" s="21"/>
      <c r="B154" s="21"/>
      <c r="C154" s="22"/>
      <c r="D154" s="23"/>
      <c r="E154" s="23"/>
      <c r="F154" s="23"/>
    </row>
    <row r="155" spans="1:6" ht="15.75" customHeight="1">
      <c r="A155" s="21"/>
      <c r="B155" s="21"/>
      <c r="C155" s="22"/>
      <c r="D155" s="23"/>
      <c r="E155" s="23"/>
      <c r="F155" s="23"/>
    </row>
    <row r="156" spans="1:6" ht="15.75" customHeight="1">
      <c r="A156" s="21"/>
      <c r="B156" s="21"/>
      <c r="C156" s="22"/>
      <c r="D156" s="23"/>
      <c r="E156" s="23"/>
      <c r="F156" s="23"/>
    </row>
    <row r="157" spans="1:6" ht="15.75" customHeight="1">
      <c r="A157" s="21"/>
      <c r="B157" s="21"/>
      <c r="C157" s="22"/>
      <c r="D157" s="23"/>
      <c r="E157" s="23"/>
      <c r="F157" s="23"/>
    </row>
    <row r="158" spans="1:6" ht="15.75" customHeight="1">
      <c r="A158" s="21"/>
      <c r="B158" s="21"/>
      <c r="C158" s="22"/>
      <c r="D158" s="23"/>
      <c r="E158" s="23"/>
      <c r="F158" s="23"/>
    </row>
    <row r="159" spans="1:6" ht="15.75" customHeight="1">
      <c r="A159" s="21"/>
      <c r="B159" s="21"/>
      <c r="C159" s="22"/>
      <c r="D159" s="23"/>
      <c r="E159" s="23"/>
      <c r="F159" s="23"/>
    </row>
    <row r="160" spans="1:6" ht="15.75" customHeight="1">
      <c r="A160" s="21"/>
      <c r="B160" s="21"/>
      <c r="C160" s="22"/>
      <c r="D160" s="23"/>
      <c r="E160" s="23"/>
      <c r="F160" s="23"/>
    </row>
    <row r="161" spans="1:6" ht="15.75" customHeight="1">
      <c r="A161" s="21"/>
      <c r="B161" s="21"/>
      <c r="C161" s="22"/>
      <c r="D161" s="23"/>
      <c r="E161" s="23"/>
      <c r="F161" s="23"/>
    </row>
    <row r="162" spans="1:6" ht="15.75" customHeight="1">
      <c r="A162" s="21"/>
      <c r="B162" s="21"/>
      <c r="C162" s="22"/>
      <c r="D162" s="23"/>
      <c r="E162" s="23"/>
      <c r="F162" s="23"/>
    </row>
    <row r="163" spans="1:6" ht="15.75" customHeight="1">
      <c r="A163" s="21"/>
      <c r="B163" s="21"/>
      <c r="C163" s="22"/>
      <c r="D163" s="23"/>
      <c r="E163" s="23"/>
      <c r="F163" s="23"/>
    </row>
    <row r="164" spans="1:6" ht="15.75" customHeight="1">
      <c r="A164" s="21"/>
      <c r="B164" s="21"/>
      <c r="C164" s="22"/>
      <c r="D164" s="23"/>
      <c r="E164" s="23"/>
      <c r="F164" s="23"/>
    </row>
    <row r="165" spans="1:6" ht="15.75" customHeight="1">
      <c r="A165" s="21"/>
      <c r="B165" s="21"/>
      <c r="C165" s="22"/>
      <c r="D165" s="23"/>
      <c r="E165" s="23"/>
      <c r="F165" s="23"/>
    </row>
    <row r="166" spans="1:6" ht="15.75" customHeight="1">
      <c r="A166" s="21"/>
      <c r="B166" s="21"/>
      <c r="C166" s="22"/>
      <c r="D166" s="23"/>
      <c r="E166" s="23"/>
      <c r="F166" s="23"/>
    </row>
    <row r="167" spans="1:6" ht="15.75" customHeight="1">
      <c r="A167" s="21"/>
      <c r="B167" s="21"/>
      <c r="C167" s="22"/>
      <c r="D167" s="23"/>
      <c r="E167" s="23"/>
      <c r="F167" s="23"/>
    </row>
    <row r="168" spans="1:6" ht="15.75" customHeight="1">
      <c r="A168" s="21"/>
      <c r="B168" s="21"/>
      <c r="C168" s="22"/>
      <c r="D168" s="23"/>
      <c r="E168" s="23"/>
      <c r="F168" s="23"/>
    </row>
    <row r="169" spans="1:6" ht="15.75" customHeight="1">
      <c r="A169" s="21"/>
      <c r="B169" s="21"/>
      <c r="C169" s="22"/>
      <c r="D169" s="23"/>
      <c r="E169" s="23"/>
      <c r="F169" s="23"/>
    </row>
    <row r="170" spans="1:6" ht="15.75" customHeight="1">
      <c r="A170" s="21"/>
      <c r="B170" s="21"/>
      <c r="C170" s="22"/>
      <c r="D170" s="23"/>
      <c r="E170" s="23"/>
      <c r="F170" s="23"/>
    </row>
    <row r="171" spans="1:6" ht="15.75" customHeight="1">
      <c r="A171" s="21"/>
      <c r="B171" s="21"/>
      <c r="C171" s="22"/>
      <c r="D171" s="23"/>
      <c r="E171" s="23"/>
      <c r="F171" s="23"/>
    </row>
    <row r="172" spans="1:6" ht="15.75" customHeight="1">
      <c r="A172" s="21"/>
      <c r="B172" s="21"/>
      <c r="C172" s="22"/>
      <c r="D172" s="23"/>
      <c r="E172" s="23"/>
      <c r="F172" s="23"/>
    </row>
    <row r="173" spans="1:6" ht="15.75" customHeight="1">
      <c r="A173" s="21"/>
      <c r="B173" s="21"/>
      <c r="C173" s="22"/>
      <c r="D173" s="23"/>
      <c r="E173" s="23"/>
      <c r="F173" s="23"/>
    </row>
    <row r="174" spans="1:6" ht="15.75" customHeight="1">
      <c r="A174" s="21"/>
      <c r="B174" s="21"/>
      <c r="C174" s="22"/>
      <c r="D174" s="23"/>
      <c r="E174" s="23"/>
      <c r="F174" s="23"/>
    </row>
    <row r="175" spans="1:6" ht="15.75" customHeight="1">
      <c r="A175" s="21"/>
      <c r="B175" s="21"/>
      <c r="C175" s="22"/>
      <c r="D175" s="23"/>
      <c r="E175" s="23"/>
      <c r="F175" s="23"/>
    </row>
    <row r="176" spans="1:6" ht="15.75" customHeight="1">
      <c r="A176" s="21"/>
      <c r="B176" s="21"/>
      <c r="C176" s="22"/>
      <c r="D176" s="23"/>
      <c r="E176" s="23"/>
      <c r="F176" s="23"/>
    </row>
    <row r="177" spans="1:6" ht="15.75" customHeight="1">
      <c r="A177" s="21"/>
      <c r="B177" s="21"/>
      <c r="C177" s="22"/>
      <c r="D177" s="23"/>
      <c r="E177" s="23"/>
      <c r="F177" s="23"/>
    </row>
    <row r="178" spans="1:6" ht="15.75" customHeight="1">
      <c r="A178" s="21"/>
      <c r="B178" s="21"/>
      <c r="C178" s="22"/>
      <c r="D178" s="23"/>
      <c r="E178" s="23"/>
      <c r="F178" s="23"/>
    </row>
    <row r="179" spans="1:6" ht="15.75" customHeight="1">
      <c r="A179" s="21"/>
      <c r="B179" s="21"/>
      <c r="C179" s="22"/>
      <c r="D179" s="23"/>
      <c r="E179" s="23"/>
      <c r="F179" s="23"/>
    </row>
    <row r="180" spans="1:6" ht="15.75" customHeight="1">
      <c r="A180" s="21"/>
      <c r="B180" s="21"/>
      <c r="C180" s="22"/>
      <c r="D180" s="23"/>
      <c r="E180" s="23"/>
      <c r="F180" s="23"/>
    </row>
    <row r="181" spans="1:6" ht="15.75" customHeight="1">
      <c r="A181" s="21"/>
      <c r="B181" s="21"/>
      <c r="C181" s="22"/>
      <c r="D181" s="23"/>
      <c r="E181" s="23"/>
      <c r="F181" s="23"/>
    </row>
    <row r="182" spans="1:6" ht="15.75" customHeight="1">
      <c r="A182" s="21"/>
      <c r="B182" s="21"/>
      <c r="C182" s="22"/>
      <c r="D182" s="23"/>
      <c r="E182" s="23"/>
      <c r="F182" s="23"/>
    </row>
    <row r="183" spans="1:6" ht="15.75" customHeight="1">
      <c r="A183" s="21"/>
      <c r="B183" s="21"/>
      <c r="C183" s="22"/>
      <c r="D183" s="23"/>
      <c r="E183" s="23"/>
      <c r="F183" s="23"/>
    </row>
    <row r="184" spans="1:6" ht="15.75" customHeight="1">
      <c r="A184" s="21"/>
      <c r="B184" s="21"/>
      <c r="C184" s="22"/>
      <c r="D184" s="23"/>
      <c r="E184" s="23"/>
      <c r="F184" s="23"/>
    </row>
    <row r="185" spans="1:6" ht="15.75" customHeight="1">
      <c r="A185" s="21"/>
      <c r="B185" s="21"/>
      <c r="C185" s="22"/>
      <c r="D185" s="23"/>
      <c r="E185" s="23"/>
      <c r="F185" s="23"/>
    </row>
    <row r="186" spans="1:6" ht="15.75" customHeight="1">
      <c r="A186" s="21"/>
      <c r="B186" s="21"/>
      <c r="C186" s="22"/>
      <c r="D186" s="23"/>
      <c r="E186" s="23"/>
      <c r="F186" s="23"/>
    </row>
    <row r="187" spans="1:6" ht="15.75" customHeight="1">
      <c r="A187" s="21"/>
      <c r="B187" s="21"/>
      <c r="C187" s="22"/>
      <c r="D187" s="23"/>
      <c r="E187" s="23"/>
      <c r="F187" s="23"/>
    </row>
    <row r="188" spans="1:6" ht="15.75" customHeight="1">
      <c r="A188" s="21"/>
      <c r="B188" s="21"/>
      <c r="C188" s="22"/>
      <c r="D188" s="23"/>
      <c r="E188" s="23"/>
      <c r="F188" s="23"/>
    </row>
    <row r="189" spans="1:6" ht="15.75" customHeight="1">
      <c r="A189" s="21"/>
      <c r="B189" s="21"/>
      <c r="C189" s="22"/>
      <c r="D189" s="23"/>
      <c r="E189" s="23"/>
      <c r="F189" s="23"/>
    </row>
    <row r="190" spans="1:6" ht="15.75" customHeight="1">
      <c r="A190" s="21"/>
      <c r="B190" s="21"/>
      <c r="C190" s="22"/>
      <c r="D190" s="23"/>
      <c r="E190" s="23"/>
      <c r="F190" s="23"/>
    </row>
    <row r="191" spans="1:6" ht="15.75" customHeight="1">
      <c r="A191" s="21"/>
      <c r="B191" s="21"/>
      <c r="C191" s="22"/>
      <c r="D191" s="23"/>
      <c r="E191" s="23"/>
      <c r="F191" s="23"/>
    </row>
    <row r="192" spans="1:6" ht="15.75" customHeight="1">
      <c r="A192" s="21"/>
      <c r="B192" s="21"/>
      <c r="C192" s="22"/>
      <c r="D192" s="23"/>
      <c r="E192" s="23"/>
      <c r="F192" s="23"/>
    </row>
    <row r="193" spans="1:6" ht="15.75" customHeight="1">
      <c r="A193" s="21"/>
      <c r="B193" s="21"/>
      <c r="C193" s="22"/>
      <c r="D193" s="23"/>
      <c r="E193" s="23"/>
      <c r="F193" s="23"/>
    </row>
    <row r="194" spans="1:6" ht="15.75" customHeight="1">
      <c r="A194" s="21"/>
      <c r="B194" s="21"/>
      <c r="C194" s="22"/>
      <c r="D194" s="23"/>
      <c r="E194" s="23"/>
      <c r="F194" s="23"/>
    </row>
    <row r="195" spans="1:6" ht="15.75" customHeight="1">
      <c r="A195" s="21"/>
      <c r="B195" s="21"/>
      <c r="C195" s="22"/>
      <c r="D195" s="23"/>
      <c r="E195" s="23"/>
      <c r="F195" s="23"/>
    </row>
    <row r="196" spans="1:6" ht="15.75" customHeight="1">
      <c r="A196" s="21"/>
      <c r="B196" s="21"/>
      <c r="C196" s="22"/>
      <c r="D196" s="23"/>
      <c r="E196" s="23"/>
      <c r="F196" s="23"/>
    </row>
    <row r="197" spans="1:6" ht="15.75" customHeight="1">
      <c r="A197" s="21"/>
      <c r="B197" s="21"/>
      <c r="C197" s="22"/>
      <c r="D197" s="23"/>
      <c r="E197" s="23"/>
      <c r="F197" s="23"/>
    </row>
    <row r="198" spans="1:6" ht="15.75" customHeight="1">
      <c r="A198" s="21"/>
      <c r="B198" s="21"/>
      <c r="C198" s="22"/>
      <c r="D198" s="23"/>
      <c r="E198" s="23"/>
      <c r="F198" s="23"/>
    </row>
    <row r="199" spans="1:6" ht="15.75" customHeight="1">
      <c r="A199" s="21"/>
      <c r="B199" s="21"/>
      <c r="C199" s="22"/>
      <c r="D199" s="23"/>
      <c r="E199" s="23"/>
      <c r="F199" s="23"/>
    </row>
    <row r="200" spans="1:6" ht="15.75" customHeight="1">
      <c r="A200" s="21"/>
      <c r="B200" s="21"/>
      <c r="C200" s="22"/>
      <c r="D200" s="23"/>
      <c r="E200" s="23"/>
      <c r="F200" s="23"/>
    </row>
    <row r="201" spans="1:6" ht="15.75" customHeight="1">
      <c r="A201" s="21"/>
      <c r="B201" s="21"/>
      <c r="C201" s="22"/>
      <c r="D201" s="23"/>
      <c r="E201" s="23"/>
      <c r="F201" s="23"/>
    </row>
    <row r="202" spans="1:6" ht="15.75" customHeight="1">
      <c r="A202" s="21"/>
      <c r="B202" s="21"/>
      <c r="C202" s="22"/>
      <c r="D202" s="23"/>
      <c r="E202" s="23"/>
      <c r="F202" s="23"/>
    </row>
    <row r="203" spans="1:6" ht="15.75" customHeight="1">
      <c r="A203" s="21"/>
      <c r="B203" s="21"/>
      <c r="C203" s="22"/>
      <c r="D203" s="23"/>
      <c r="E203" s="23"/>
      <c r="F203" s="23"/>
    </row>
    <row r="204" spans="1:6" ht="15.75" customHeight="1">
      <c r="A204" s="21"/>
      <c r="B204" s="21"/>
      <c r="C204" s="22"/>
      <c r="D204" s="23"/>
      <c r="E204" s="23"/>
      <c r="F204" s="23"/>
    </row>
    <row r="205" spans="1:6" ht="15.75" customHeight="1">
      <c r="A205" s="21"/>
      <c r="B205" s="21"/>
      <c r="C205" s="22"/>
      <c r="D205" s="23"/>
      <c r="E205" s="23"/>
      <c r="F205" s="23"/>
    </row>
    <row r="206" spans="1:6" ht="15.75" customHeight="1">
      <c r="A206" s="21"/>
      <c r="B206" s="21"/>
      <c r="C206" s="22"/>
      <c r="D206" s="23"/>
      <c r="E206" s="23"/>
      <c r="F206" s="23"/>
    </row>
    <row r="207" spans="1:6" ht="15.75" customHeight="1">
      <c r="A207" s="21"/>
      <c r="B207" s="21"/>
      <c r="C207" s="22"/>
      <c r="D207" s="23"/>
      <c r="E207" s="23"/>
      <c r="F207" s="23"/>
    </row>
    <row r="208" spans="1:6" ht="15.75" customHeight="1">
      <c r="A208" s="21"/>
      <c r="B208" s="21"/>
      <c r="C208" s="22"/>
      <c r="D208" s="23"/>
      <c r="E208" s="23"/>
      <c r="F208" s="23"/>
    </row>
    <row r="209" spans="1:6" ht="15.75" customHeight="1">
      <c r="A209" s="21"/>
      <c r="B209" s="21"/>
      <c r="C209" s="22"/>
      <c r="D209" s="23"/>
      <c r="E209" s="23"/>
      <c r="F209" s="23"/>
    </row>
    <row r="210" spans="1:6" ht="15.75" customHeight="1">
      <c r="A210" s="21"/>
      <c r="B210" s="21"/>
      <c r="C210" s="22"/>
      <c r="D210" s="23"/>
      <c r="E210" s="23"/>
      <c r="F210" s="23"/>
    </row>
    <row r="211" spans="1:6" ht="15.75" customHeight="1">
      <c r="A211" s="21"/>
      <c r="B211" s="21"/>
      <c r="C211" s="22"/>
      <c r="D211" s="23"/>
      <c r="E211" s="23"/>
      <c r="F211" s="23"/>
    </row>
    <row r="212" spans="1:6" ht="15.75" customHeight="1">
      <c r="A212" s="21"/>
      <c r="B212" s="21"/>
      <c r="C212" s="22"/>
      <c r="D212" s="23"/>
      <c r="E212" s="23"/>
      <c r="F212" s="23"/>
    </row>
    <row r="213" spans="1:6" ht="15.75" customHeight="1">
      <c r="A213" s="21"/>
      <c r="B213" s="21"/>
      <c r="C213" s="22"/>
      <c r="D213" s="23"/>
      <c r="E213" s="23"/>
      <c r="F213" s="23"/>
    </row>
    <row r="214" spans="1:6" ht="15.75" customHeight="1">
      <c r="A214" s="21"/>
      <c r="B214" s="21"/>
      <c r="C214" s="22"/>
      <c r="D214" s="23"/>
      <c r="E214" s="23"/>
      <c r="F214" s="23"/>
    </row>
    <row r="215" spans="1:6" ht="15.75" customHeight="1">
      <c r="A215" s="21"/>
      <c r="B215" s="21"/>
      <c r="C215" s="22"/>
      <c r="D215" s="23"/>
      <c r="E215" s="23"/>
      <c r="F215" s="23"/>
    </row>
    <row r="216" spans="1:6" ht="15.75" customHeight="1">
      <c r="A216" s="21"/>
      <c r="B216" s="21"/>
      <c r="C216" s="22"/>
      <c r="D216" s="23"/>
      <c r="E216" s="23"/>
      <c r="F216" s="23"/>
    </row>
    <row r="217" spans="1:6" ht="15.75" customHeight="1">
      <c r="A217" s="21"/>
      <c r="B217" s="21"/>
      <c r="C217" s="22"/>
      <c r="D217" s="23"/>
      <c r="E217" s="23"/>
      <c r="F217" s="23"/>
    </row>
    <row r="218" spans="1:6" ht="15.75" customHeight="1">
      <c r="A218" s="21"/>
      <c r="B218" s="21"/>
      <c r="C218" s="22"/>
      <c r="D218" s="23"/>
      <c r="E218" s="23"/>
      <c r="F218" s="23"/>
    </row>
    <row r="219" spans="1:6" ht="15.75" customHeight="1">
      <c r="A219" s="21"/>
      <c r="B219" s="21"/>
      <c r="C219" s="22"/>
      <c r="D219" s="23"/>
      <c r="E219" s="23"/>
      <c r="F219" s="23"/>
    </row>
    <row r="220" spans="1:6" ht="15.75" customHeight="1"/>
    <row r="221" spans="1:6" ht="15.75" customHeight="1"/>
    <row r="222" spans="1:6" ht="15.75" customHeight="1"/>
    <row r="223" spans="1:6" ht="15.75" customHeight="1"/>
    <row r="224" spans="1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2:C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</sheetPr>
  <dimension ref="A1:Z1000"/>
  <sheetViews>
    <sheetView workbookViewId="0">
      <pane ySplit="2" topLeftCell="A3" activePane="bottomLeft" state="frozen"/>
      <selection pane="bottomLeft" activeCell="B4" sqref="B4"/>
    </sheetView>
  </sheetViews>
  <sheetFormatPr defaultColWidth="14.3984375" defaultRowHeight="15" customHeight="1"/>
  <cols>
    <col min="1" max="1" width="6.296875" customWidth="1"/>
    <col min="2" max="2" width="61.59765625" customWidth="1"/>
    <col min="3" max="3" width="14.3984375" customWidth="1"/>
    <col min="4" max="4" width="19" customWidth="1"/>
    <col min="5" max="5" width="18.3984375" customWidth="1"/>
    <col min="6" max="6" width="17" customWidth="1"/>
  </cols>
  <sheetData>
    <row r="1" spans="1:26" ht="80.25" customHeight="1">
      <c r="A1" s="26"/>
      <c r="B1" s="27"/>
      <c r="C1" s="27"/>
      <c r="D1" s="27"/>
      <c r="E1" s="27"/>
      <c r="F1" s="28" t="s">
        <v>12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6" ht="30" customHeight="1">
      <c r="A2" s="582" t="s">
        <v>13</v>
      </c>
      <c r="B2" s="583"/>
      <c r="C2" s="583"/>
      <c r="D2" s="30">
        <v>43.563499999999998</v>
      </c>
      <c r="E2" s="31"/>
      <c r="F2" s="32">
        <v>0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24"/>
      <c r="Z2" s="24"/>
    </row>
    <row r="3" spans="1:26" ht="42.75" customHeight="1">
      <c r="A3" s="34"/>
      <c r="B3" s="35"/>
      <c r="C3" s="34" t="s">
        <v>3</v>
      </c>
      <c r="D3" s="36" t="s">
        <v>14</v>
      </c>
      <c r="E3" s="37" t="s">
        <v>15</v>
      </c>
      <c r="F3" s="38" t="s">
        <v>6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24"/>
      <c r="Z3" s="24"/>
    </row>
    <row r="4" spans="1:26" ht="79.5" customHeight="1">
      <c r="A4" s="39">
        <v>1</v>
      </c>
      <c r="B4" s="40" t="s">
        <v>16</v>
      </c>
      <c r="C4" s="39"/>
      <c r="D4" s="39">
        <v>840</v>
      </c>
      <c r="E4" s="41">
        <f>D4*D2</f>
        <v>36593.339999999997</v>
      </c>
      <c r="F4" s="39">
        <f>E4*(1-F2)</f>
        <v>36593.339999999997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6" ht="79.5" customHeight="1">
      <c r="A5" s="39">
        <v>2</v>
      </c>
      <c r="B5" s="40" t="s">
        <v>17</v>
      </c>
      <c r="C5" s="39"/>
      <c r="D5" s="39">
        <v>1120</v>
      </c>
      <c r="E5" s="41">
        <f>D5*D2</f>
        <v>48791.119999999995</v>
      </c>
      <c r="F5" s="39">
        <f>E5*(1-F2)</f>
        <v>48791.119999999995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6" ht="79.5" customHeight="1">
      <c r="A6" s="39">
        <v>3</v>
      </c>
      <c r="B6" s="40" t="s">
        <v>18</v>
      </c>
      <c r="C6" s="39"/>
      <c r="D6" s="39">
        <v>1640</v>
      </c>
      <c r="E6" s="41">
        <f>D6*D2</f>
        <v>71444.14</v>
      </c>
      <c r="F6" s="39">
        <f>E6*(1-F2)</f>
        <v>71444.14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6" ht="79.5" customHeight="1">
      <c r="A7" s="39">
        <v>4</v>
      </c>
      <c r="B7" s="40" t="s">
        <v>19</v>
      </c>
      <c r="C7" s="39"/>
      <c r="D7" s="39">
        <v>1768</v>
      </c>
      <c r="E7" s="41">
        <f>D7*D2</f>
        <v>77020.267999999996</v>
      </c>
      <c r="F7" s="39">
        <f>E7*(1-F2)</f>
        <v>77020.267999999996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6" ht="79.5" customHeight="1">
      <c r="A8" s="39">
        <v>5</v>
      </c>
      <c r="B8" s="40" t="s">
        <v>20</v>
      </c>
      <c r="C8" s="39"/>
      <c r="D8" s="39">
        <v>1990</v>
      </c>
      <c r="E8" s="41">
        <f>D8*D2</f>
        <v>86691.364999999991</v>
      </c>
      <c r="F8" s="39">
        <f>E8*(1-F2)</f>
        <v>86691.364999999991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 spans="1:26" ht="79.5" customHeight="1">
      <c r="A9" s="39">
        <v>6</v>
      </c>
      <c r="B9" s="40" t="s">
        <v>21</v>
      </c>
      <c r="C9" s="39"/>
      <c r="D9" s="39">
        <v>250</v>
      </c>
      <c r="E9" s="41">
        <f>D9*D2</f>
        <v>10890.875</v>
      </c>
      <c r="F9" s="39">
        <f>E9*(1-F2)</f>
        <v>10890.875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6" ht="79.5" customHeight="1">
      <c r="A10" s="39">
        <v>7</v>
      </c>
      <c r="B10" s="40" t="s">
        <v>22</v>
      </c>
      <c r="C10" s="39"/>
      <c r="D10" s="39">
        <v>575</v>
      </c>
      <c r="E10" s="41">
        <f>D10*D2</f>
        <v>25049.012499999997</v>
      </c>
      <c r="F10" s="39">
        <f>E10*(1-F2)</f>
        <v>25049.012499999997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6" ht="79.5" customHeight="1">
      <c r="A11" s="39">
        <v>8</v>
      </c>
      <c r="B11" s="40" t="s">
        <v>23</v>
      </c>
      <c r="C11" s="39"/>
      <c r="D11" s="39">
        <v>300</v>
      </c>
      <c r="E11" s="41">
        <f>D11*D2</f>
        <v>13069.05</v>
      </c>
      <c r="F11" s="39">
        <f>E11*(1-F2)</f>
        <v>13069.05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6" ht="79.5" customHeight="1">
      <c r="A12" s="39">
        <v>9</v>
      </c>
      <c r="B12" s="40" t="s">
        <v>24</v>
      </c>
      <c r="C12" s="39"/>
      <c r="D12" s="39">
        <v>320</v>
      </c>
      <c r="E12" s="41">
        <f>D12*D2</f>
        <v>13940.32</v>
      </c>
      <c r="F12" s="39">
        <f>E12*(1-F2)</f>
        <v>13940.32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6" ht="79.5" customHeight="1">
      <c r="A13" s="39">
        <v>10</v>
      </c>
      <c r="B13" s="40" t="s">
        <v>25</v>
      </c>
      <c r="C13" s="39"/>
      <c r="D13" s="39">
        <v>240</v>
      </c>
      <c r="E13" s="41">
        <f>D13*D2</f>
        <v>10455.24</v>
      </c>
      <c r="F13" s="39">
        <f>E13*(1-F2)</f>
        <v>10455.24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6" ht="15.75" customHeight="1">
      <c r="A14" s="42"/>
      <c r="B14" s="43"/>
      <c r="C14" s="44"/>
      <c r="D14" s="44"/>
      <c r="E14" s="45"/>
      <c r="F14" s="24"/>
    </row>
    <row r="15" spans="1:26" ht="15.75" customHeight="1">
      <c r="A15" s="42"/>
      <c r="B15" s="43"/>
      <c r="C15" s="44"/>
      <c r="D15" s="44"/>
      <c r="E15" s="45"/>
      <c r="F15" s="24"/>
    </row>
    <row r="16" spans="1:26" ht="15.75" customHeight="1">
      <c r="A16" s="42"/>
      <c r="B16" s="43"/>
      <c r="C16" s="44"/>
      <c r="D16" s="44"/>
      <c r="E16" s="45"/>
      <c r="F16" s="24"/>
    </row>
    <row r="17" spans="1:6" ht="15.75" customHeight="1">
      <c r="A17" s="42"/>
      <c r="B17" s="43"/>
      <c r="C17" s="44"/>
      <c r="D17" s="44"/>
      <c r="E17" s="45"/>
      <c r="F17" s="24"/>
    </row>
    <row r="18" spans="1:6" ht="15.75" customHeight="1">
      <c r="A18" s="42"/>
      <c r="B18" s="43"/>
      <c r="C18" s="44"/>
      <c r="D18" s="44"/>
      <c r="E18" s="45"/>
      <c r="F18" s="24"/>
    </row>
    <row r="19" spans="1:6" ht="15.75" customHeight="1">
      <c r="A19" s="42"/>
      <c r="B19" s="43"/>
      <c r="C19" s="44"/>
      <c r="D19" s="44"/>
      <c r="E19" s="45"/>
      <c r="F19" s="24"/>
    </row>
    <row r="20" spans="1:6" ht="15.75" customHeight="1">
      <c r="A20" s="42"/>
      <c r="B20" s="43"/>
      <c r="C20" s="44"/>
      <c r="D20" s="44"/>
      <c r="E20" s="45"/>
      <c r="F20" s="24"/>
    </row>
    <row r="21" spans="1:6" ht="15.75" customHeight="1">
      <c r="A21" s="42"/>
      <c r="B21" s="43"/>
      <c r="C21" s="44"/>
      <c r="D21" s="44"/>
      <c r="E21" s="45"/>
      <c r="F21" s="24"/>
    </row>
    <row r="22" spans="1:6" ht="15.75" customHeight="1">
      <c r="A22" s="42"/>
      <c r="B22" s="43"/>
      <c r="C22" s="44"/>
      <c r="D22" s="44"/>
      <c r="E22" s="45"/>
      <c r="F22" s="24"/>
    </row>
    <row r="23" spans="1:6" ht="15.75" customHeight="1">
      <c r="A23" s="42"/>
      <c r="B23" s="43"/>
      <c r="C23" s="44"/>
      <c r="D23" s="44"/>
      <c r="E23" s="45"/>
      <c r="F23" s="24"/>
    </row>
    <row r="24" spans="1:6" ht="15.75" customHeight="1">
      <c r="A24" s="42"/>
      <c r="B24" s="43"/>
      <c r="C24" s="44"/>
      <c r="D24" s="44"/>
      <c r="E24" s="45"/>
      <c r="F24" s="24"/>
    </row>
    <row r="25" spans="1:6" ht="15.75" customHeight="1">
      <c r="A25" s="42"/>
      <c r="B25" s="43"/>
      <c r="C25" s="44"/>
      <c r="D25" s="44"/>
      <c r="E25" s="45"/>
      <c r="F25" s="24"/>
    </row>
    <row r="26" spans="1:6" ht="15.75" customHeight="1">
      <c r="A26" s="42"/>
      <c r="B26" s="43"/>
      <c r="C26" s="44"/>
      <c r="D26" s="44"/>
      <c r="E26" s="45"/>
      <c r="F26" s="24"/>
    </row>
    <row r="27" spans="1:6" ht="15.75" customHeight="1">
      <c r="A27" s="42"/>
      <c r="B27" s="43"/>
      <c r="C27" s="44"/>
      <c r="D27" s="44"/>
      <c r="E27" s="45"/>
      <c r="F27" s="24"/>
    </row>
    <row r="28" spans="1:6" ht="15.75" customHeight="1">
      <c r="A28" s="42"/>
      <c r="B28" s="43"/>
      <c r="C28" s="44"/>
      <c r="D28" s="44"/>
      <c r="E28" s="45"/>
      <c r="F28" s="24"/>
    </row>
    <row r="29" spans="1:6" ht="15.75" customHeight="1">
      <c r="A29" s="42"/>
      <c r="B29" s="43"/>
      <c r="C29" s="44"/>
      <c r="D29" s="44"/>
      <c r="E29" s="45"/>
      <c r="F29" s="24"/>
    </row>
    <row r="30" spans="1:6" ht="15.75" customHeight="1">
      <c r="A30" s="42"/>
      <c r="B30" s="43"/>
      <c r="C30" s="44"/>
      <c r="D30" s="44"/>
      <c r="E30" s="45"/>
      <c r="F30" s="24"/>
    </row>
    <row r="31" spans="1:6" ht="15.75" customHeight="1">
      <c r="A31" s="42"/>
      <c r="B31" s="43"/>
      <c r="C31" s="44"/>
      <c r="D31" s="44"/>
      <c r="E31" s="45"/>
      <c r="F31" s="24"/>
    </row>
    <row r="32" spans="1:6" ht="15.75" customHeight="1">
      <c r="A32" s="42"/>
      <c r="B32" s="43"/>
      <c r="C32" s="44"/>
      <c r="D32" s="44"/>
      <c r="E32" s="45"/>
      <c r="F32" s="24"/>
    </row>
    <row r="33" spans="1:6" ht="15.75" customHeight="1">
      <c r="A33" s="42"/>
      <c r="B33" s="43"/>
      <c r="C33" s="44"/>
      <c r="D33" s="44"/>
      <c r="E33" s="45"/>
      <c r="F33" s="24"/>
    </row>
    <row r="34" spans="1:6" ht="15.75" customHeight="1">
      <c r="A34" s="42"/>
      <c r="B34" s="43"/>
      <c r="C34" s="44"/>
      <c r="D34" s="44"/>
      <c r="E34" s="45"/>
      <c r="F34" s="24"/>
    </row>
    <row r="35" spans="1:6" ht="15.75" customHeight="1">
      <c r="A35" s="42"/>
      <c r="B35" s="43"/>
      <c r="C35" s="44"/>
      <c r="D35" s="44"/>
      <c r="E35" s="45"/>
      <c r="F35" s="24"/>
    </row>
    <row r="36" spans="1:6" ht="15.75" customHeight="1">
      <c r="A36" s="42"/>
      <c r="B36" s="43"/>
      <c r="C36" s="44"/>
      <c r="D36" s="44"/>
      <c r="E36" s="45"/>
      <c r="F36" s="24"/>
    </row>
    <row r="37" spans="1:6" ht="15.75" customHeight="1">
      <c r="A37" s="42"/>
      <c r="B37" s="43"/>
      <c r="C37" s="44"/>
      <c r="D37" s="44"/>
      <c r="E37" s="45"/>
      <c r="F37" s="24"/>
    </row>
    <row r="38" spans="1:6" ht="15.75" customHeight="1">
      <c r="A38" s="42"/>
      <c r="B38" s="43"/>
      <c r="C38" s="44"/>
      <c r="D38" s="44"/>
      <c r="E38" s="45"/>
      <c r="F38" s="24"/>
    </row>
    <row r="39" spans="1:6" ht="15.75" customHeight="1">
      <c r="A39" s="42"/>
      <c r="B39" s="43"/>
      <c r="C39" s="44"/>
      <c r="D39" s="44"/>
      <c r="E39" s="45"/>
      <c r="F39" s="24"/>
    </row>
    <row r="40" spans="1:6" ht="15.75" customHeight="1">
      <c r="A40" s="42"/>
      <c r="B40" s="43"/>
      <c r="C40" s="44"/>
      <c r="D40" s="44"/>
      <c r="E40" s="45"/>
      <c r="F40" s="24"/>
    </row>
    <row r="41" spans="1:6" ht="15.75" customHeight="1">
      <c r="A41" s="42"/>
      <c r="B41" s="43"/>
      <c r="C41" s="44"/>
      <c r="D41" s="44"/>
      <c r="E41" s="45"/>
      <c r="F41" s="24"/>
    </row>
    <row r="42" spans="1:6" ht="15.75" customHeight="1">
      <c r="A42" s="42"/>
      <c r="B42" s="43"/>
      <c r="C42" s="44"/>
      <c r="D42" s="44"/>
      <c r="E42" s="45"/>
      <c r="F42" s="24"/>
    </row>
    <row r="43" spans="1:6" ht="15.75" customHeight="1">
      <c r="A43" s="42"/>
      <c r="B43" s="43"/>
      <c r="C43" s="44"/>
      <c r="D43" s="44"/>
      <c r="E43" s="45"/>
      <c r="F43" s="24"/>
    </row>
    <row r="44" spans="1:6" ht="15.75" customHeight="1">
      <c r="A44" s="42"/>
      <c r="B44" s="43"/>
      <c r="C44" s="44"/>
      <c r="D44" s="44"/>
      <c r="E44" s="45"/>
      <c r="F44" s="24"/>
    </row>
    <row r="45" spans="1:6" ht="15.75" customHeight="1">
      <c r="A45" s="42"/>
      <c r="B45" s="43"/>
      <c r="C45" s="44"/>
      <c r="D45" s="44"/>
      <c r="E45" s="45"/>
      <c r="F45" s="24"/>
    </row>
    <row r="46" spans="1:6" ht="15.75" customHeight="1">
      <c r="A46" s="42"/>
      <c r="B46" s="43"/>
      <c r="C46" s="44"/>
      <c r="D46" s="44"/>
      <c r="E46" s="45"/>
      <c r="F46" s="24"/>
    </row>
    <row r="47" spans="1:6" ht="15.75" customHeight="1">
      <c r="A47" s="42"/>
      <c r="B47" s="43"/>
      <c r="C47" s="44"/>
      <c r="D47" s="44"/>
      <c r="E47" s="45"/>
      <c r="F47" s="24"/>
    </row>
    <row r="48" spans="1:6" ht="15.75" customHeight="1">
      <c r="A48" s="42"/>
      <c r="B48" s="43"/>
      <c r="C48" s="44"/>
      <c r="D48" s="44"/>
      <c r="E48" s="45"/>
      <c r="F48" s="24"/>
    </row>
    <row r="49" spans="1:6" ht="15.75" customHeight="1">
      <c r="A49" s="42"/>
      <c r="B49" s="43"/>
      <c r="C49" s="44"/>
      <c r="D49" s="44"/>
      <c r="E49" s="45"/>
      <c r="F49" s="24"/>
    </row>
    <row r="50" spans="1:6" ht="15.75" customHeight="1">
      <c r="A50" s="42"/>
      <c r="B50" s="43"/>
      <c r="C50" s="44"/>
      <c r="D50" s="44"/>
      <c r="E50" s="45"/>
      <c r="F50" s="24"/>
    </row>
    <row r="51" spans="1:6" ht="15.75" customHeight="1">
      <c r="A51" s="42"/>
      <c r="B51" s="43"/>
      <c r="C51" s="44"/>
      <c r="D51" s="44"/>
      <c r="E51" s="45"/>
      <c r="F51" s="24"/>
    </row>
    <row r="52" spans="1:6" ht="15.75" customHeight="1">
      <c r="A52" s="42"/>
      <c r="B52" s="43"/>
      <c r="C52" s="44"/>
      <c r="D52" s="44"/>
      <c r="E52" s="45"/>
      <c r="F52" s="24"/>
    </row>
    <row r="53" spans="1:6" ht="15.75" customHeight="1">
      <c r="A53" s="42"/>
      <c r="B53" s="43"/>
      <c r="C53" s="44"/>
      <c r="D53" s="44"/>
      <c r="E53" s="45"/>
      <c r="F53" s="24"/>
    </row>
    <row r="54" spans="1:6" ht="15.75" customHeight="1">
      <c r="A54" s="42"/>
      <c r="B54" s="43"/>
      <c r="C54" s="44"/>
      <c r="D54" s="44"/>
      <c r="E54" s="45"/>
      <c r="F54" s="24"/>
    </row>
    <row r="55" spans="1:6" ht="15.75" customHeight="1">
      <c r="A55" s="42"/>
      <c r="B55" s="43"/>
      <c r="C55" s="44"/>
      <c r="D55" s="44"/>
      <c r="E55" s="45"/>
      <c r="F55" s="24"/>
    </row>
    <row r="56" spans="1:6" ht="15.75" customHeight="1">
      <c r="A56" s="42"/>
      <c r="B56" s="43"/>
      <c r="C56" s="44"/>
      <c r="D56" s="44"/>
      <c r="E56" s="45"/>
      <c r="F56" s="24"/>
    </row>
    <row r="57" spans="1:6" ht="15.75" customHeight="1">
      <c r="A57" s="42"/>
      <c r="B57" s="43"/>
      <c r="C57" s="44"/>
      <c r="D57" s="44"/>
      <c r="E57" s="45"/>
      <c r="F57" s="24"/>
    </row>
    <row r="58" spans="1:6" ht="15.75" customHeight="1">
      <c r="A58" s="42"/>
      <c r="B58" s="43"/>
      <c r="C58" s="44"/>
      <c r="D58" s="44"/>
      <c r="E58" s="45"/>
      <c r="F58" s="24"/>
    </row>
    <row r="59" spans="1:6" ht="15.75" customHeight="1">
      <c r="A59" s="42"/>
      <c r="B59" s="43"/>
      <c r="C59" s="44"/>
      <c r="D59" s="44"/>
      <c r="E59" s="45"/>
      <c r="F59" s="24"/>
    </row>
    <row r="60" spans="1:6" ht="15.75" customHeight="1">
      <c r="A60" s="42"/>
      <c r="B60" s="43"/>
      <c r="C60" s="44"/>
      <c r="D60" s="44"/>
      <c r="E60" s="45"/>
      <c r="F60" s="24"/>
    </row>
    <row r="61" spans="1:6" ht="15.75" customHeight="1">
      <c r="A61" s="42"/>
      <c r="B61" s="43"/>
      <c r="C61" s="44"/>
      <c r="D61" s="44"/>
      <c r="E61" s="45"/>
      <c r="F61" s="24"/>
    </row>
    <row r="62" spans="1:6" ht="15.75" customHeight="1">
      <c r="A62" s="42"/>
      <c r="B62" s="43"/>
      <c r="C62" s="44"/>
      <c r="D62" s="44"/>
      <c r="E62" s="45"/>
      <c r="F62" s="24"/>
    </row>
    <row r="63" spans="1:6" ht="15.75" customHeight="1">
      <c r="A63" s="42"/>
      <c r="B63" s="43"/>
      <c r="C63" s="44"/>
      <c r="D63" s="44"/>
      <c r="E63" s="45"/>
      <c r="F63" s="24"/>
    </row>
    <row r="64" spans="1:6" ht="15.75" customHeight="1">
      <c r="A64" s="42"/>
      <c r="B64" s="43"/>
      <c r="C64" s="44"/>
      <c r="D64" s="44"/>
      <c r="E64" s="45"/>
      <c r="F64" s="24"/>
    </row>
    <row r="65" spans="1:6" ht="15.75" customHeight="1">
      <c r="A65" s="42"/>
      <c r="B65" s="43"/>
      <c r="C65" s="44"/>
      <c r="D65" s="44"/>
      <c r="E65" s="45"/>
      <c r="F65" s="24"/>
    </row>
    <row r="66" spans="1:6" ht="15.75" customHeight="1">
      <c r="A66" s="42"/>
      <c r="B66" s="43"/>
      <c r="C66" s="44"/>
      <c r="D66" s="44"/>
      <c r="E66" s="45"/>
      <c r="F66" s="24"/>
    </row>
    <row r="67" spans="1:6" ht="15.75" customHeight="1">
      <c r="A67" s="42"/>
      <c r="B67" s="43"/>
      <c r="C67" s="44"/>
      <c r="D67" s="44"/>
      <c r="E67" s="45"/>
      <c r="F67" s="24"/>
    </row>
    <row r="68" spans="1:6" ht="15.75" customHeight="1">
      <c r="A68" s="42"/>
      <c r="B68" s="43"/>
      <c r="C68" s="44"/>
      <c r="D68" s="44"/>
      <c r="E68" s="45"/>
      <c r="F68" s="24"/>
    </row>
    <row r="69" spans="1:6" ht="15.75" customHeight="1">
      <c r="A69" s="42"/>
      <c r="B69" s="43"/>
      <c r="C69" s="44"/>
      <c r="D69" s="44"/>
      <c r="E69" s="45"/>
      <c r="F69" s="24"/>
    </row>
    <row r="70" spans="1:6" ht="15.75" customHeight="1">
      <c r="A70" s="42"/>
      <c r="B70" s="43"/>
      <c r="C70" s="44"/>
      <c r="D70" s="44"/>
      <c r="E70" s="45"/>
      <c r="F70" s="24"/>
    </row>
    <row r="71" spans="1:6" ht="15.75" customHeight="1">
      <c r="A71" s="42"/>
      <c r="B71" s="43"/>
      <c r="C71" s="44"/>
      <c r="D71" s="44"/>
      <c r="E71" s="45"/>
      <c r="F71" s="24"/>
    </row>
    <row r="72" spans="1:6" ht="15.75" customHeight="1">
      <c r="A72" s="42"/>
      <c r="B72" s="43"/>
      <c r="C72" s="44"/>
      <c r="D72" s="44"/>
      <c r="E72" s="45"/>
      <c r="F72" s="24"/>
    </row>
    <row r="73" spans="1:6" ht="15.75" customHeight="1">
      <c r="A73" s="42"/>
      <c r="B73" s="43"/>
      <c r="C73" s="44"/>
      <c r="D73" s="44"/>
      <c r="E73" s="45"/>
      <c r="F73" s="24"/>
    </row>
    <row r="74" spans="1:6" ht="15.75" customHeight="1">
      <c r="A74" s="42"/>
      <c r="B74" s="43"/>
      <c r="C74" s="44"/>
      <c r="D74" s="44"/>
      <c r="E74" s="45"/>
      <c r="F74" s="24"/>
    </row>
    <row r="75" spans="1:6" ht="15.75" customHeight="1">
      <c r="A75" s="42"/>
      <c r="B75" s="43"/>
      <c r="C75" s="44"/>
      <c r="D75" s="44"/>
      <c r="E75" s="45"/>
      <c r="F75" s="24"/>
    </row>
    <row r="76" spans="1:6" ht="15.75" customHeight="1">
      <c r="A76" s="42"/>
      <c r="B76" s="43"/>
      <c r="C76" s="44"/>
      <c r="D76" s="44"/>
      <c r="E76" s="45"/>
      <c r="F76" s="24"/>
    </row>
    <row r="77" spans="1:6" ht="15.75" customHeight="1">
      <c r="A77" s="42"/>
      <c r="B77" s="43"/>
      <c r="C77" s="44"/>
      <c r="D77" s="44"/>
      <c r="E77" s="45"/>
      <c r="F77" s="24"/>
    </row>
    <row r="78" spans="1:6" ht="15.75" customHeight="1">
      <c r="A78" s="42"/>
      <c r="B78" s="43"/>
      <c r="C78" s="44"/>
      <c r="D78" s="44"/>
      <c r="E78" s="45"/>
      <c r="F78" s="24"/>
    </row>
    <row r="79" spans="1:6" ht="15.75" customHeight="1">
      <c r="A79" s="42"/>
      <c r="B79" s="43"/>
      <c r="C79" s="44"/>
      <c r="D79" s="44"/>
      <c r="E79" s="45"/>
      <c r="F79" s="24"/>
    </row>
    <row r="80" spans="1:6" ht="15.75" customHeight="1">
      <c r="A80" s="42"/>
      <c r="B80" s="43"/>
      <c r="C80" s="44"/>
      <c r="D80" s="44"/>
      <c r="E80" s="45"/>
      <c r="F80" s="24"/>
    </row>
    <row r="81" spans="1:6" ht="15.75" customHeight="1">
      <c r="A81" s="42"/>
      <c r="B81" s="43"/>
      <c r="C81" s="44"/>
      <c r="D81" s="44"/>
      <c r="E81" s="45"/>
      <c r="F81" s="24"/>
    </row>
    <row r="82" spans="1:6" ht="15.75" customHeight="1">
      <c r="A82" s="42"/>
      <c r="B82" s="43"/>
      <c r="C82" s="44"/>
      <c r="D82" s="44"/>
      <c r="E82" s="45"/>
      <c r="F82" s="24"/>
    </row>
    <row r="83" spans="1:6" ht="15.75" customHeight="1">
      <c r="A83" s="42"/>
      <c r="B83" s="43"/>
      <c r="C83" s="44"/>
      <c r="D83" s="44"/>
      <c r="E83" s="45"/>
      <c r="F83" s="24"/>
    </row>
    <row r="84" spans="1:6" ht="15.75" customHeight="1">
      <c r="A84" s="42"/>
      <c r="B84" s="43"/>
      <c r="C84" s="44"/>
      <c r="D84" s="44"/>
      <c r="E84" s="45"/>
      <c r="F84" s="24"/>
    </row>
    <row r="85" spans="1:6" ht="15.75" customHeight="1">
      <c r="A85" s="42"/>
      <c r="B85" s="43"/>
      <c r="C85" s="44"/>
      <c r="D85" s="44"/>
      <c r="E85" s="45"/>
      <c r="F85" s="24"/>
    </row>
    <row r="86" spans="1:6" ht="15.75" customHeight="1">
      <c r="A86" s="42"/>
      <c r="B86" s="43"/>
      <c r="C86" s="44"/>
      <c r="D86" s="44"/>
      <c r="E86" s="45"/>
      <c r="F86" s="24"/>
    </row>
    <row r="87" spans="1:6" ht="15.75" customHeight="1">
      <c r="A87" s="42"/>
      <c r="B87" s="43"/>
      <c r="C87" s="44"/>
      <c r="D87" s="44"/>
      <c r="E87" s="45"/>
      <c r="F87" s="24"/>
    </row>
    <row r="88" spans="1:6" ht="15.75" customHeight="1">
      <c r="A88" s="42"/>
      <c r="B88" s="43"/>
      <c r="C88" s="44"/>
      <c r="D88" s="44"/>
      <c r="E88" s="45"/>
      <c r="F88" s="24"/>
    </row>
    <row r="89" spans="1:6" ht="15.75" customHeight="1">
      <c r="A89" s="42"/>
      <c r="B89" s="43"/>
      <c r="C89" s="44"/>
      <c r="D89" s="44"/>
      <c r="E89" s="45"/>
      <c r="F89" s="24"/>
    </row>
    <row r="90" spans="1:6" ht="15.75" customHeight="1">
      <c r="A90" s="42"/>
      <c r="B90" s="43"/>
      <c r="C90" s="44"/>
      <c r="D90" s="44"/>
      <c r="E90" s="45"/>
      <c r="F90" s="24"/>
    </row>
    <row r="91" spans="1:6" ht="15.75" customHeight="1">
      <c r="A91" s="42"/>
      <c r="B91" s="43"/>
      <c r="C91" s="44"/>
      <c r="D91" s="44"/>
      <c r="E91" s="45"/>
      <c r="F91" s="24"/>
    </row>
    <row r="92" spans="1:6" ht="15.75" customHeight="1">
      <c r="A92" s="42"/>
      <c r="B92" s="43"/>
      <c r="C92" s="44"/>
      <c r="D92" s="44"/>
      <c r="E92" s="45"/>
      <c r="F92" s="24"/>
    </row>
    <row r="93" spans="1:6" ht="15.75" customHeight="1">
      <c r="A93" s="42"/>
      <c r="B93" s="43"/>
      <c r="C93" s="44"/>
      <c r="D93" s="44"/>
      <c r="E93" s="45"/>
      <c r="F93" s="24"/>
    </row>
    <row r="94" spans="1:6" ht="15.75" customHeight="1">
      <c r="A94" s="42"/>
      <c r="B94" s="43"/>
      <c r="C94" s="44"/>
      <c r="D94" s="44"/>
      <c r="E94" s="45"/>
      <c r="F94" s="24"/>
    </row>
    <row r="95" spans="1:6" ht="15.75" customHeight="1">
      <c r="A95" s="42"/>
      <c r="B95" s="43"/>
      <c r="C95" s="44"/>
      <c r="D95" s="44"/>
      <c r="E95" s="45"/>
      <c r="F95" s="24"/>
    </row>
    <row r="96" spans="1:6" ht="15.75" customHeight="1">
      <c r="A96" s="42"/>
      <c r="B96" s="43"/>
      <c r="C96" s="44"/>
      <c r="D96" s="44"/>
      <c r="E96" s="45"/>
      <c r="F96" s="24"/>
    </row>
    <row r="97" spans="1:6" ht="15.75" customHeight="1">
      <c r="A97" s="42"/>
      <c r="B97" s="43"/>
      <c r="C97" s="44"/>
      <c r="D97" s="44"/>
      <c r="E97" s="45"/>
      <c r="F97" s="24"/>
    </row>
    <row r="98" spans="1:6" ht="15.75" customHeight="1">
      <c r="A98" s="42"/>
      <c r="B98" s="43"/>
      <c r="C98" s="44"/>
      <c r="D98" s="44"/>
      <c r="E98" s="45"/>
      <c r="F98" s="24"/>
    </row>
    <row r="99" spans="1:6" ht="15.75" customHeight="1">
      <c r="A99" s="42"/>
      <c r="B99" s="43"/>
      <c r="C99" s="44"/>
      <c r="D99" s="44"/>
      <c r="E99" s="45"/>
      <c r="F99" s="24"/>
    </row>
    <row r="100" spans="1:6" ht="15.75" customHeight="1">
      <c r="A100" s="42"/>
      <c r="B100" s="43"/>
      <c r="C100" s="44"/>
      <c r="D100" s="44"/>
      <c r="E100" s="45"/>
      <c r="F100" s="24"/>
    </row>
    <row r="101" spans="1:6" ht="15.75" customHeight="1">
      <c r="A101" s="42"/>
      <c r="B101" s="43"/>
      <c r="C101" s="44"/>
      <c r="D101" s="44"/>
      <c r="E101" s="45"/>
      <c r="F101" s="24"/>
    </row>
    <row r="102" spans="1:6" ht="15.75" customHeight="1">
      <c r="A102" s="42"/>
      <c r="B102" s="43"/>
      <c r="C102" s="44"/>
      <c r="D102" s="44"/>
      <c r="E102" s="45"/>
      <c r="F102" s="24"/>
    </row>
    <row r="103" spans="1:6" ht="15.75" customHeight="1">
      <c r="A103" s="42"/>
      <c r="B103" s="43"/>
      <c r="C103" s="44"/>
      <c r="D103" s="44"/>
      <c r="E103" s="45"/>
      <c r="F103" s="24"/>
    </row>
    <row r="104" spans="1:6" ht="15.75" customHeight="1">
      <c r="A104" s="42"/>
      <c r="B104" s="43"/>
      <c r="C104" s="44"/>
      <c r="D104" s="44"/>
      <c r="E104" s="45"/>
      <c r="F104" s="24"/>
    </row>
    <row r="105" spans="1:6" ht="15.75" customHeight="1">
      <c r="A105" s="42"/>
      <c r="B105" s="43"/>
      <c r="C105" s="44"/>
      <c r="D105" s="44"/>
      <c r="E105" s="45"/>
      <c r="F105" s="24"/>
    </row>
    <row r="106" spans="1:6" ht="15.75" customHeight="1">
      <c r="A106" s="42"/>
      <c r="B106" s="43"/>
      <c r="C106" s="44"/>
      <c r="D106" s="44"/>
      <c r="E106" s="45"/>
      <c r="F106" s="24"/>
    </row>
    <row r="107" spans="1:6" ht="15.75" customHeight="1">
      <c r="A107" s="42"/>
      <c r="B107" s="43"/>
      <c r="C107" s="44"/>
      <c r="D107" s="44"/>
      <c r="E107" s="45"/>
      <c r="F107" s="24"/>
    </row>
    <row r="108" spans="1:6" ht="15.75" customHeight="1">
      <c r="A108" s="42"/>
      <c r="B108" s="43"/>
      <c r="C108" s="44"/>
      <c r="D108" s="44"/>
      <c r="E108" s="45"/>
      <c r="F108" s="24"/>
    </row>
    <row r="109" spans="1:6" ht="15.75" customHeight="1">
      <c r="A109" s="42"/>
      <c r="B109" s="43"/>
      <c r="C109" s="44"/>
      <c r="D109" s="44"/>
      <c r="E109" s="45"/>
      <c r="F109" s="24"/>
    </row>
    <row r="110" spans="1:6" ht="15.75" customHeight="1">
      <c r="A110" s="42"/>
      <c r="B110" s="43"/>
      <c r="C110" s="44"/>
      <c r="D110" s="44"/>
      <c r="E110" s="45"/>
      <c r="F110" s="24"/>
    </row>
    <row r="111" spans="1:6" ht="15.75" customHeight="1">
      <c r="A111" s="42"/>
      <c r="B111" s="43"/>
      <c r="C111" s="44"/>
      <c r="D111" s="44"/>
      <c r="E111" s="45"/>
      <c r="F111" s="24"/>
    </row>
    <row r="112" spans="1:6" ht="15.75" customHeight="1">
      <c r="A112" s="42"/>
      <c r="B112" s="43"/>
      <c r="C112" s="44"/>
      <c r="D112" s="44"/>
      <c r="E112" s="45"/>
      <c r="F112" s="24"/>
    </row>
    <row r="113" spans="1:6" ht="15.75" customHeight="1">
      <c r="A113" s="42"/>
      <c r="B113" s="43"/>
      <c r="C113" s="44"/>
      <c r="D113" s="44"/>
      <c r="E113" s="45"/>
      <c r="F113" s="24"/>
    </row>
    <row r="114" spans="1:6" ht="15.75" customHeight="1">
      <c r="A114" s="42"/>
      <c r="B114" s="43"/>
      <c r="C114" s="44"/>
      <c r="D114" s="44"/>
      <c r="E114" s="45"/>
      <c r="F114" s="24"/>
    </row>
    <row r="115" spans="1:6" ht="15.75" customHeight="1">
      <c r="A115" s="42"/>
      <c r="B115" s="43"/>
      <c r="C115" s="44"/>
      <c r="D115" s="44"/>
      <c r="E115" s="45"/>
      <c r="F115" s="24"/>
    </row>
    <row r="116" spans="1:6" ht="15.75" customHeight="1">
      <c r="A116" s="42"/>
      <c r="B116" s="43"/>
      <c r="C116" s="44"/>
      <c r="D116" s="44"/>
      <c r="E116" s="45"/>
      <c r="F116" s="24"/>
    </row>
    <row r="117" spans="1:6" ht="15.75" customHeight="1">
      <c r="A117" s="42"/>
      <c r="B117" s="43"/>
      <c r="C117" s="44"/>
      <c r="D117" s="44"/>
      <c r="E117" s="45"/>
      <c r="F117" s="24"/>
    </row>
    <row r="118" spans="1:6" ht="15.75" customHeight="1">
      <c r="A118" s="42"/>
      <c r="B118" s="43"/>
      <c r="C118" s="44"/>
      <c r="D118" s="44"/>
      <c r="E118" s="45"/>
      <c r="F118" s="24"/>
    </row>
    <row r="119" spans="1:6" ht="15.75" customHeight="1">
      <c r="A119" s="42"/>
      <c r="B119" s="43"/>
      <c r="C119" s="44"/>
      <c r="D119" s="44"/>
      <c r="E119" s="45"/>
      <c r="F119" s="24"/>
    </row>
    <row r="120" spans="1:6" ht="15.75" customHeight="1">
      <c r="A120" s="42"/>
      <c r="B120" s="43"/>
      <c r="C120" s="44"/>
      <c r="D120" s="44"/>
      <c r="E120" s="45"/>
      <c r="F120" s="24"/>
    </row>
    <row r="121" spans="1:6" ht="15.75" customHeight="1">
      <c r="A121" s="42"/>
      <c r="B121" s="43"/>
      <c r="C121" s="44"/>
      <c r="D121" s="44"/>
      <c r="E121" s="45"/>
      <c r="F121" s="24"/>
    </row>
    <row r="122" spans="1:6" ht="15.75" customHeight="1">
      <c r="A122" s="42"/>
      <c r="B122" s="43"/>
      <c r="C122" s="44"/>
      <c r="D122" s="44"/>
      <c r="E122" s="45"/>
      <c r="F122" s="24"/>
    </row>
    <row r="123" spans="1:6" ht="15.75" customHeight="1">
      <c r="A123" s="42"/>
      <c r="B123" s="43"/>
      <c r="C123" s="44"/>
      <c r="D123" s="44"/>
      <c r="E123" s="45"/>
      <c r="F123" s="24"/>
    </row>
    <row r="124" spans="1:6" ht="15.75" customHeight="1">
      <c r="A124" s="42"/>
      <c r="B124" s="43"/>
      <c r="C124" s="44"/>
      <c r="D124" s="44"/>
      <c r="E124" s="45"/>
      <c r="F124" s="24"/>
    </row>
    <row r="125" spans="1:6" ht="15.75" customHeight="1">
      <c r="A125" s="42"/>
      <c r="B125" s="43"/>
      <c r="C125" s="44"/>
      <c r="D125" s="44"/>
      <c r="E125" s="45"/>
      <c r="F125" s="24"/>
    </row>
    <row r="126" spans="1:6" ht="15.75" customHeight="1">
      <c r="A126" s="42"/>
      <c r="B126" s="43"/>
      <c r="C126" s="44"/>
      <c r="D126" s="44"/>
      <c r="E126" s="45"/>
      <c r="F126" s="24"/>
    </row>
    <row r="127" spans="1:6" ht="15.75" customHeight="1">
      <c r="A127" s="42"/>
      <c r="B127" s="43"/>
      <c r="C127" s="44"/>
      <c r="D127" s="44"/>
      <c r="E127" s="45"/>
      <c r="F127" s="24"/>
    </row>
    <row r="128" spans="1:6" ht="15.75" customHeight="1">
      <c r="A128" s="42"/>
      <c r="B128" s="43"/>
      <c r="C128" s="44"/>
      <c r="D128" s="44"/>
      <c r="E128" s="45"/>
      <c r="F128" s="24"/>
    </row>
    <row r="129" spans="1:6" ht="15.75" customHeight="1">
      <c r="A129" s="42"/>
      <c r="B129" s="43"/>
      <c r="C129" s="44"/>
      <c r="D129" s="44"/>
      <c r="E129" s="45"/>
      <c r="F129" s="24"/>
    </row>
    <row r="130" spans="1:6" ht="15.75" customHeight="1">
      <c r="A130" s="42"/>
      <c r="B130" s="43"/>
      <c r="C130" s="44"/>
      <c r="D130" s="44"/>
      <c r="E130" s="45"/>
      <c r="F130" s="24"/>
    </row>
    <row r="131" spans="1:6" ht="15.75" customHeight="1">
      <c r="A131" s="42"/>
      <c r="B131" s="43"/>
      <c r="C131" s="44"/>
      <c r="D131" s="44"/>
      <c r="E131" s="45"/>
      <c r="F131" s="24"/>
    </row>
    <row r="132" spans="1:6" ht="15.75" customHeight="1">
      <c r="A132" s="42"/>
      <c r="B132" s="43"/>
      <c r="C132" s="44"/>
      <c r="D132" s="44"/>
      <c r="E132" s="45"/>
      <c r="F132" s="24"/>
    </row>
    <row r="133" spans="1:6" ht="15.75" customHeight="1">
      <c r="A133" s="42"/>
      <c r="B133" s="43"/>
      <c r="C133" s="44"/>
      <c r="D133" s="44"/>
      <c r="E133" s="45"/>
      <c r="F133" s="24"/>
    </row>
    <row r="134" spans="1:6" ht="15.75" customHeight="1">
      <c r="A134" s="42"/>
      <c r="B134" s="43"/>
      <c r="C134" s="44"/>
      <c r="D134" s="44"/>
      <c r="E134" s="45"/>
      <c r="F134" s="24"/>
    </row>
    <row r="135" spans="1:6" ht="15.75" customHeight="1">
      <c r="A135" s="42"/>
      <c r="B135" s="43"/>
      <c r="C135" s="44"/>
      <c r="D135" s="44"/>
      <c r="E135" s="45"/>
      <c r="F135" s="24"/>
    </row>
    <row r="136" spans="1:6" ht="15.75" customHeight="1">
      <c r="A136" s="42"/>
      <c r="B136" s="43"/>
      <c r="C136" s="44"/>
      <c r="D136" s="44"/>
      <c r="E136" s="45"/>
      <c r="F136" s="24"/>
    </row>
    <row r="137" spans="1:6" ht="15.75" customHeight="1">
      <c r="A137" s="42"/>
      <c r="B137" s="43"/>
      <c r="C137" s="44"/>
      <c r="D137" s="44"/>
      <c r="E137" s="45"/>
      <c r="F137" s="24"/>
    </row>
    <row r="138" spans="1:6" ht="15.75" customHeight="1">
      <c r="A138" s="42"/>
      <c r="B138" s="43"/>
      <c r="C138" s="44"/>
      <c r="D138" s="44"/>
      <c r="E138" s="45"/>
      <c r="F138" s="24"/>
    </row>
    <row r="139" spans="1:6" ht="15.75" customHeight="1">
      <c r="A139" s="42"/>
      <c r="B139" s="43"/>
      <c r="C139" s="44"/>
      <c r="D139" s="44"/>
      <c r="E139" s="45"/>
      <c r="F139" s="24"/>
    </row>
    <row r="140" spans="1:6" ht="15.75" customHeight="1">
      <c r="A140" s="42"/>
      <c r="B140" s="43"/>
      <c r="C140" s="44"/>
      <c r="D140" s="44"/>
      <c r="E140" s="45"/>
      <c r="F140" s="24"/>
    </row>
    <row r="141" spans="1:6" ht="15.75" customHeight="1">
      <c r="A141" s="42"/>
      <c r="B141" s="43"/>
      <c r="C141" s="44"/>
      <c r="D141" s="44"/>
      <c r="E141" s="45"/>
      <c r="F141" s="24"/>
    </row>
    <row r="142" spans="1:6" ht="15.75" customHeight="1">
      <c r="A142" s="42"/>
      <c r="B142" s="43"/>
      <c r="C142" s="44"/>
      <c r="D142" s="44"/>
      <c r="E142" s="45"/>
      <c r="F142" s="24"/>
    </row>
    <row r="143" spans="1:6" ht="15.75" customHeight="1">
      <c r="A143" s="42"/>
      <c r="B143" s="43"/>
      <c r="C143" s="44"/>
      <c r="D143" s="44"/>
      <c r="E143" s="45"/>
      <c r="F143" s="24"/>
    </row>
    <row r="144" spans="1:6" ht="15.75" customHeight="1">
      <c r="A144" s="42"/>
      <c r="B144" s="43"/>
      <c r="C144" s="44"/>
      <c r="D144" s="44"/>
      <c r="E144" s="45"/>
      <c r="F144" s="24"/>
    </row>
    <row r="145" spans="1:6" ht="15.75" customHeight="1">
      <c r="A145" s="42"/>
      <c r="B145" s="43"/>
      <c r="C145" s="44"/>
      <c r="D145" s="44"/>
      <c r="E145" s="45"/>
      <c r="F145" s="24"/>
    </row>
    <row r="146" spans="1:6" ht="15.75" customHeight="1">
      <c r="A146" s="42"/>
      <c r="B146" s="43"/>
      <c r="C146" s="44"/>
      <c r="D146" s="44"/>
      <c r="E146" s="45"/>
      <c r="F146" s="24"/>
    </row>
    <row r="147" spans="1:6" ht="15.75" customHeight="1">
      <c r="A147" s="42"/>
      <c r="B147" s="43"/>
      <c r="C147" s="44"/>
      <c r="D147" s="44"/>
      <c r="E147" s="45"/>
      <c r="F147" s="24"/>
    </row>
    <row r="148" spans="1:6" ht="15.75" customHeight="1">
      <c r="A148" s="42"/>
      <c r="B148" s="43"/>
      <c r="C148" s="44"/>
      <c r="D148" s="44"/>
      <c r="E148" s="45"/>
      <c r="F148" s="24"/>
    </row>
    <row r="149" spans="1:6" ht="15.75" customHeight="1">
      <c r="A149" s="42"/>
      <c r="B149" s="43"/>
      <c r="C149" s="44"/>
      <c r="D149" s="44"/>
      <c r="E149" s="45"/>
      <c r="F149" s="24"/>
    </row>
    <row r="150" spans="1:6" ht="15.75" customHeight="1">
      <c r="A150" s="42"/>
      <c r="B150" s="43"/>
      <c r="C150" s="44"/>
      <c r="D150" s="44"/>
      <c r="E150" s="45"/>
      <c r="F150" s="24"/>
    </row>
    <row r="151" spans="1:6" ht="15.75" customHeight="1">
      <c r="A151" s="42"/>
      <c r="B151" s="43"/>
      <c r="C151" s="44"/>
      <c r="D151" s="44"/>
      <c r="E151" s="45"/>
      <c r="F151" s="24"/>
    </row>
    <row r="152" spans="1:6" ht="15.75" customHeight="1">
      <c r="A152" s="42"/>
      <c r="B152" s="43"/>
      <c r="C152" s="44"/>
      <c r="D152" s="44"/>
      <c r="E152" s="45"/>
      <c r="F152" s="24"/>
    </row>
    <row r="153" spans="1:6" ht="15.75" customHeight="1">
      <c r="A153" s="42"/>
      <c r="B153" s="43"/>
      <c r="C153" s="44"/>
      <c r="D153" s="44"/>
      <c r="E153" s="45"/>
      <c r="F153" s="24"/>
    </row>
    <row r="154" spans="1:6" ht="15.75" customHeight="1">
      <c r="A154" s="42"/>
      <c r="B154" s="43"/>
      <c r="C154" s="44"/>
      <c r="D154" s="44"/>
      <c r="E154" s="45"/>
      <c r="F154" s="24"/>
    </row>
    <row r="155" spans="1:6" ht="15.75" customHeight="1">
      <c r="A155" s="42"/>
      <c r="B155" s="43"/>
      <c r="C155" s="44"/>
      <c r="D155" s="44"/>
      <c r="E155" s="45"/>
      <c r="F155" s="24"/>
    </row>
    <row r="156" spans="1:6" ht="15.75" customHeight="1">
      <c r="A156" s="42"/>
      <c r="B156" s="43"/>
      <c r="C156" s="44"/>
      <c r="D156" s="44"/>
      <c r="E156" s="45"/>
      <c r="F156" s="24"/>
    </row>
    <row r="157" spans="1:6" ht="15.75" customHeight="1">
      <c r="A157" s="42"/>
      <c r="B157" s="43"/>
      <c r="C157" s="44"/>
      <c r="D157" s="44"/>
      <c r="E157" s="45"/>
      <c r="F157" s="24"/>
    </row>
    <row r="158" spans="1:6" ht="15.75" customHeight="1">
      <c r="A158" s="42"/>
      <c r="B158" s="43"/>
      <c r="C158" s="44"/>
      <c r="D158" s="44"/>
      <c r="E158" s="45"/>
      <c r="F158" s="24"/>
    </row>
    <row r="159" spans="1:6" ht="15.75" customHeight="1">
      <c r="A159" s="42"/>
      <c r="B159" s="43"/>
      <c r="C159" s="44"/>
      <c r="D159" s="44"/>
      <c r="E159" s="45"/>
      <c r="F159" s="24"/>
    </row>
    <row r="160" spans="1:6" ht="15.75" customHeight="1">
      <c r="A160" s="42"/>
      <c r="B160" s="43"/>
      <c r="C160" s="44"/>
      <c r="D160" s="44"/>
      <c r="E160" s="45"/>
      <c r="F160" s="24"/>
    </row>
    <row r="161" spans="1:6" ht="15.75" customHeight="1">
      <c r="A161" s="42"/>
      <c r="B161" s="43"/>
      <c r="C161" s="44"/>
      <c r="D161" s="44"/>
      <c r="E161" s="45"/>
      <c r="F161" s="24"/>
    </row>
    <row r="162" spans="1:6" ht="15.75" customHeight="1">
      <c r="A162" s="42"/>
      <c r="B162" s="43"/>
      <c r="C162" s="44"/>
      <c r="D162" s="44"/>
      <c r="E162" s="45"/>
      <c r="F162" s="24"/>
    </row>
    <row r="163" spans="1:6" ht="15.75" customHeight="1">
      <c r="A163" s="42"/>
      <c r="B163" s="43"/>
      <c r="C163" s="44"/>
      <c r="D163" s="44"/>
      <c r="E163" s="45"/>
      <c r="F163" s="24"/>
    </row>
    <row r="164" spans="1:6" ht="15.75" customHeight="1">
      <c r="A164" s="42"/>
      <c r="B164" s="43"/>
      <c r="C164" s="44"/>
      <c r="D164" s="44"/>
      <c r="E164" s="45"/>
      <c r="F164" s="24"/>
    </row>
    <row r="165" spans="1:6" ht="15.75" customHeight="1">
      <c r="A165" s="42"/>
      <c r="B165" s="43"/>
      <c r="C165" s="44"/>
      <c r="D165" s="44"/>
      <c r="E165" s="45"/>
      <c r="F165" s="24"/>
    </row>
    <row r="166" spans="1:6" ht="15.75" customHeight="1">
      <c r="A166" s="42"/>
      <c r="B166" s="43"/>
      <c r="C166" s="44"/>
      <c r="D166" s="44"/>
      <c r="E166" s="45"/>
      <c r="F166" s="24"/>
    </row>
    <row r="167" spans="1:6" ht="15.75" customHeight="1">
      <c r="A167" s="42"/>
      <c r="B167" s="43"/>
      <c r="C167" s="44"/>
      <c r="D167" s="44"/>
      <c r="E167" s="45"/>
      <c r="F167" s="24"/>
    </row>
    <row r="168" spans="1:6" ht="15.75" customHeight="1">
      <c r="A168" s="42"/>
      <c r="B168" s="43"/>
      <c r="C168" s="44"/>
      <c r="D168" s="44"/>
      <c r="E168" s="45"/>
      <c r="F168" s="24"/>
    </row>
    <row r="169" spans="1:6" ht="15.75" customHeight="1">
      <c r="A169" s="42"/>
      <c r="B169" s="43"/>
      <c r="C169" s="44"/>
      <c r="D169" s="44"/>
      <c r="E169" s="45"/>
      <c r="F169" s="24"/>
    </row>
    <row r="170" spans="1:6" ht="15.75" customHeight="1">
      <c r="A170" s="42"/>
      <c r="B170" s="43"/>
      <c r="C170" s="44"/>
      <c r="D170" s="44"/>
      <c r="E170" s="45"/>
      <c r="F170" s="24"/>
    </row>
    <row r="171" spans="1:6" ht="15.75" customHeight="1">
      <c r="A171" s="42"/>
      <c r="B171" s="43"/>
      <c r="C171" s="44"/>
      <c r="D171" s="44"/>
      <c r="E171" s="45"/>
      <c r="F171" s="24"/>
    </row>
    <row r="172" spans="1:6" ht="15.75" customHeight="1">
      <c r="A172" s="42"/>
      <c r="B172" s="43"/>
      <c r="C172" s="44"/>
      <c r="D172" s="44"/>
      <c r="E172" s="45"/>
      <c r="F172" s="24"/>
    </row>
    <row r="173" spans="1:6" ht="15.75" customHeight="1">
      <c r="A173" s="42"/>
      <c r="B173" s="43"/>
      <c r="C173" s="44"/>
      <c r="D173" s="44"/>
      <c r="E173" s="45"/>
      <c r="F173" s="24"/>
    </row>
    <row r="174" spans="1:6" ht="15.75" customHeight="1">
      <c r="A174" s="42"/>
      <c r="B174" s="43"/>
      <c r="C174" s="44"/>
      <c r="D174" s="44"/>
      <c r="E174" s="45"/>
      <c r="F174" s="24"/>
    </row>
    <row r="175" spans="1:6" ht="15.75" customHeight="1">
      <c r="A175" s="42"/>
      <c r="B175" s="43"/>
      <c r="C175" s="44"/>
      <c r="D175" s="44"/>
      <c r="E175" s="45"/>
      <c r="F175" s="24"/>
    </row>
    <row r="176" spans="1:6" ht="15.75" customHeight="1">
      <c r="A176" s="42"/>
      <c r="B176" s="43"/>
      <c r="C176" s="44"/>
      <c r="D176" s="44"/>
      <c r="E176" s="45"/>
      <c r="F176" s="24"/>
    </row>
    <row r="177" spans="1:6" ht="15.75" customHeight="1">
      <c r="A177" s="42"/>
      <c r="B177" s="43"/>
      <c r="C177" s="44"/>
      <c r="D177" s="44"/>
      <c r="E177" s="45"/>
      <c r="F177" s="24"/>
    </row>
    <row r="178" spans="1:6" ht="15.75" customHeight="1">
      <c r="A178" s="42"/>
      <c r="B178" s="43"/>
      <c r="C178" s="44"/>
      <c r="D178" s="44"/>
      <c r="E178" s="45"/>
      <c r="F178" s="24"/>
    </row>
    <row r="179" spans="1:6" ht="15.75" customHeight="1">
      <c r="A179" s="42"/>
      <c r="B179" s="43"/>
      <c r="C179" s="44"/>
      <c r="D179" s="44"/>
      <c r="E179" s="45"/>
      <c r="F179" s="24"/>
    </row>
    <row r="180" spans="1:6" ht="15.75" customHeight="1">
      <c r="A180" s="42"/>
      <c r="B180" s="43"/>
      <c r="C180" s="44"/>
      <c r="D180" s="44"/>
      <c r="E180" s="45"/>
      <c r="F180" s="24"/>
    </row>
    <row r="181" spans="1:6" ht="15.75" customHeight="1">
      <c r="A181" s="42"/>
      <c r="B181" s="43"/>
      <c r="C181" s="44"/>
      <c r="D181" s="44"/>
      <c r="E181" s="45"/>
      <c r="F181" s="24"/>
    </row>
    <row r="182" spans="1:6" ht="15.75" customHeight="1">
      <c r="A182" s="42"/>
      <c r="B182" s="43"/>
      <c r="C182" s="44"/>
      <c r="D182" s="44"/>
      <c r="E182" s="45"/>
      <c r="F182" s="24"/>
    </row>
    <row r="183" spans="1:6" ht="15.75" customHeight="1">
      <c r="A183" s="42"/>
      <c r="B183" s="43"/>
      <c r="C183" s="44"/>
      <c r="D183" s="44"/>
      <c r="E183" s="45"/>
      <c r="F183" s="24"/>
    </row>
    <row r="184" spans="1:6" ht="15.75" customHeight="1">
      <c r="A184" s="42"/>
      <c r="B184" s="43"/>
      <c r="C184" s="44"/>
      <c r="D184" s="44"/>
      <c r="E184" s="45"/>
      <c r="F184" s="24"/>
    </row>
    <row r="185" spans="1:6" ht="15.75" customHeight="1">
      <c r="A185" s="42"/>
      <c r="B185" s="43"/>
      <c r="C185" s="44"/>
      <c r="D185" s="44"/>
      <c r="E185" s="45"/>
      <c r="F185" s="24"/>
    </row>
    <row r="186" spans="1:6" ht="15.75" customHeight="1">
      <c r="A186" s="42"/>
      <c r="B186" s="43"/>
      <c r="C186" s="44"/>
      <c r="D186" s="44"/>
      <c r="E186" s="45"/>
      <c r="F186" s="24"/>
    </row>
    <row r="187" spans="1:6" ht="15.75" customHeight="1">
      <c r="A187" s="42"/>
      <c r="B187" s="43"/>
      <c r="C187" s="44"/>
      <c r="D187" s="44"/>
      <c r="E187" s="45"/>
      <c r="F187" s="24"/>
    </row>
    <row r="188" spans="1:6" ht="15.75" customHeight="1">
      <c r="A188" s="42"/>
      <c r="B188" s="43"/>
      <c r="C188" s="44"/>
      <c r="D188" s="44"/>
      <c r="E188" s="45"/>
      <c r="F188" s="24"/>
    </row>
    <row r="189" spans="1:6" ht="15.75" customHeight="1">
      <c r="A189" s="42"/>
      <c r="B189" s="43"/>
      <c r="C189" s="44"/>
      <c r="D189" s="44"/>
      <c r="E189" s="45"/>
      <c r="F189" s="24"/>
    </row>
    <row r="190" spans="1:6" ht="15.75" customHeight="1">
      <c r="A190" s="42"/>
      <c r="B190" s="43"/>
      <c r="C190" s="44"/>
      <c r="D190" s="44"/>
      <c r="E190" s="45"/>
      <c r="F190" s="24"/>
    </row>
    <row r="191" spans="1:6" ht="15.75" customHeight="1">
      <c r="A191" s="42"/>
      <c r="B191" s="43"/>
      <c r="C191" s="44"/>
      <c r="D191" s="44"/>
      <c r="E191" s="45"/>
      <c r="F191" s="24"/>
    </row>
    <row r="192" spans="1:6" ht="15.75" customHeight="1">
      <c r="A192" s="42"/>
      <c r="B192" s="43"/>
      <c r="C192" s="44"/>
      <c r="D192" s="44"/>
      <c r="E192" s="45"/>
      <c r="F192" s="24"/>
    </row>
    <row r="193" spans="1:6" ht="15.75" customHeight="1">
      <c r="A193" s="42"/>
      <c r="B193" s="43"/>
      <c r="C193" s="44"/>
      <c r="D193" s="44"/>
      <c r="E193" s="45"/>
      <c r="F193" s="24"/>
    </row>
    <row r="194" spans="1:6" ht="15.75" customHeight="1">
      <c r="A194" s="42"/>
      <c r="B194" s="43"/>
      <c r="C194" s="44"/>
      <c r="D194" s="44"/>
      <c r="E194" s="45"/>
      <c r="F194" s="24"/>
    </row>
    <row r="195" spans="1:6" ht="15.75" customHeight="1">
      <c r="A195" s="42"/>
      <c r="B195" s="43"/>
      <c r="C195" s="44"/>
      <c r="D195" s="44"/>
      <c r="E195" s="45"/>
      <c r="F195" s="24"/>
    </row>
    <row r="196" spans="1:6" ht="15.75" customHeight="1">
      <c r="A196" s="42"/>
      <c r="B196" s="43"/>
      <c r="C196" s="44"/>
      <c r="D196" s="44"/>
      <c r="E196" s="45"/>
      <c r="F196" s="24"/>
    </row>
    <row r="197" spans="1:6" ht="15.75" customHeight="1">
      <c r="A197" s="42"/>
      <c r="B197" s="43"/>
      <c r="C197" s="44"/>
      <c r="D197" s="44"/>
      <c r="E197" s="45"/>
      <c r="F197" s="24"/>
    </row>
    <row r="198" spans="1:6" ht="15.75" customHeight="1">
      <c r="A198" s="42"/>
      <c r="B198" s="43"/>
      <c r="C198" s="44"/>
      <c r="D198" s="44"/>
      <c r="E198" s="45"/>
      <c r="F198" s="24"/>
    </row>
    <row r="199" spans="1:6" ht="15.75" customHeight="1">
      <c r="A199" s="42"/>
      <c r="B199" s="43"/>
      <c r="C199" s="44"/>
      <c r="D199" s="44"/>
      <c r="E199" s="45"/>
      <c r="F199" s="24"/>
    </row>
    <row r="200" spans="1:6" ht="15.75" customHeight="1">
      <c r="A200" s="42"/>
      <c r="B200" s="43"/>
      <c r="C200" s="44"/>
      <c r="D200" s="44"/>
      <c r="E200" s="45"/>
      <c r="F200" s="24"/>
    </row>
    <row r="201" spans="1:6" ht="15.75" customHeight="1">
      <c r="A201" s="42"/>
      <c r="B201" s="43"/>
      <c r="C201" s="44"/>
      <c r="D201" s="44"/>
      <c r="E201" s="45"/>
      <c r="F201" s="24"/>
    </row>
    <row r="202" spans="1:6" ht="15.75" customHeight="1">
      <c r="A202" s="42"/>
      <c r="B202" s="43"/>
      <c r="C202" s="44"/>
      <c r="D202" s="44"/>
      <c r="E202" s="45"/>
      <c r="F202" s="24"/>
    </row>
    <row r="203" spans="1:6" ht="15.75" customHeight="1">
      <c r="A203" s="42"/>
      <c r="B203" s="43"/>
      <c r="C203" s="44"/>
      <c r="D203" s="44"/>
      <c r="E203" s="45"/>
      <c r="F203" s="24"/>
    </row>
    <row r="204" spans="1:6" ht="15.75" customHeight="1">
      <c r="A204" s="42"/>
      <c r="B204" s="43"/>
      <c r="C204" s="44"/>
      <c r="D204" s="44"/>
      <c r="E204" s="45"/>
      <c r="F204" s="24"/>
    </row>
    <row r="205" spans="1:6" ht="15.75" customHeight="1">
      <c r="A205" s="42"/>
      <c r="B205" s="43"/>
      <c r="C205" s="44"/>
      <c r="D205" s="44"/>
      <c r="E205" s="45"/>
      <c r="F205" s="24"/>
    </row>
    <row r="206" spans="1:6" ht="15.75" customHeight="1">
      <c r="A206" s="42"/>
      <c r="B206" s="43"/>
      <c r="C206" s="44"/>
      <c r="D206" s="44"/>
      <c r="E206" s="45"/>
      <c r="F206" s="24"/>
    </row>
    <row r="207" spans="1:6" ht="15.75" customHeight="1">
      <c r="A207" s="42"/>
      <c r="B207" s="43"/>
      <c r="C207" s="44"/>
      <c r="D207" s="44"/>
      <c r="E207" s="45"/>
      <c r="F207" s="24"/>
    </row>
    <row r="208" spans="1:6" ht="15.75" customHeight="1">
      <c r="A208" s="42"/>
      <c r="B208" s="43"/>
      <c r="C208" s="44"/>
      <c r="D208" s="44"/>
      <c r="E208" s="45"/>
      <c r="F208" s="24"/>
    </row>
    <row r="209" spans="1:6" ht="15.75" customHeight="1">
      <c r="A209" s="42"/>
      <c r="B209" s="43"/>
      <c r="C209" s="44"/>
      <c r="D209" s="44"/>
      <c r="E209" s="45"/>
      <c r="F209" s="24"/>
    </row>
    <row r="210" spans="1:6" ht="15.75" customHeight="1">
      <c r="A210" s="42"/>
      <c r="B210" s="43"/>
      <c r="C210" s="44"/>
      <c r="D210" s="44"/>
      <c r="E210" s="45"/>
      <c r="F210" s="24"/>
    </row>
    <row r="211" spans="1:6" ht="15.75" customHeight="1">
      <c r="A211" s="42"/>
      <c r="B211" s="43"/>
      <c r="C211" s="44"/>
      <c r="D211" s="44"/>
      <c r="E211" s="45"/>
      <c r="F211" s="24"/>
    </row>
    <row r="212" spans="1:6" ht="15.75" customHeight="1">
      <c r="A212" s="42"/>
      <c r="B212" s="43"/>
      <c r="C212" s="44"/>
      <c r="D212" s="44"/>
      <c r="E212" s="45"/>
      <c r="F212" s="24"/>
    </row>
    <row r="213" spans="1:6" ht="15.75" customHeight="1">
      <c r="A213" s="42"/>
      <c r="B213" s="43"/>
      <c r="C213" s="44"/>
      <c r="D213" s="44"/>
      <c r="E213" s="45"/>
      <c r="F213" s="24"/>
    </row>
    <row r="214" spans="1:6" ht="15.75" customHeight="1">
      <c r="A214" s="42"/>
      <c r="B214" s="43"/>
      <c r="C214" s="44"/>
      <c r="D214" s="44"/>
      <c r="E214" s="45"/>
      <c r="F214" s="24"/>
    </row>
    <row r="215" spans="1:6" ht="15.75" customHeight="1">
      <c r="A215" s="42"/>
      <c r="B215" s="43"/>
      <c r="C215" s="44"/>
      <c r="D215" s="44"/>
      <c r="E215" s="45"/>
      <c r="F215" s="24"/>
    </row>
    <row r="216" spans="1:6" ht="15.75" customHeight="1">
      <c r="A216" s="42"/>
      <c r="B216" s="43"/>
      <c r="C216" s="44"/>
      <c r="D216" s="44"/>
      <c r="E216" s="45"/>
      <c r="F216" s="24"/>
    </row>
    <row r="217" spans="1:6" ht="15.75" customHeight="1">
      <c r="A217" s="42"/>
      <c r="B217" s="43"/>
      <c r="C217" s="44"/>
      <c r="D217" s="44"/>
      <c r="E217" s="45"/>
      <c r="F217" s="24"/>
    </row>
    <row r="218" spans="1:6" ht="15.75" customHeight="1">
      <c r="A218" s="42"/>
      <c r="B218" s="43"/>
      <c r="C218" s="44"/>
      <c r="D218" s="44"/>
      <c r="E218" s="45"/>
      <c r="F218" s="24"/>
    </row>
    <row r="219" spans="1:6" ht="15.75" customHeight="1">
      <c r="A219" s="42"/>
      <c r="B219" s="43"/>
      <c r="C219" s="44"/>
      <c r="D219" s="44"/>
      <c r="E219" s="45"/>
      <c r="F219" s="24"/>
    </row>
    <row r="220" spans="1:6" ht="15.75" customHeight="1">
      <c r="A220" s="42"/>
      <c r="B220" s="43"/>
      <c r="C220" s="44"/>
      <c r="D220" s="44"/>
      <c r="E220" s="45"/>
      <c r="F220" s="24"/>
    </row>
    <row r="221" spans="1:6" ht="15.75" customHeight="1"/>
    <row r="222" spans="1:6" ht="15.75" customHeight="1"/>
    <row r="223" spans="1:6" ht="15.75" customHeight="1"/>
    <row r="224" spans="1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C2"/>
  </mergeCells>
  <conditionalFormatting sqref="F1:F1000">
    <cfRule type="notContainsBlanks" dxfId="0" priority="1">
      <formula>LEN(TRIM(F1))&gt;0</formula>
    </cfRule>
  </conditionalFormatting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Z1000"/>
  <sheetViews>
    <sheetView workbookViewId="0"/>
  </sheetViews>
  <sheetFormatPr defaultColWidth="14.3984375" defaultRowHeight="15" customHeight="1"/>
  <cols>
    <col min="1" max="1" width="18.3984375" customWidth="1"/>
    <col min="2" max="2" width="23.3984375" customWidth="1"/>
    <col min="3" max="3" width="12.296875" customWidth="1"/>
    <col min="4" max="4" width="13.59765625" customWidth="1"/>
    <col min="5" max="5" width="14" customWidth="1"/>
    <col min="6" max="6" width="16" customWidth="1"/>
    <col min="7" max="7" width="14.69921875" customWidth="1"/>
    <col min="8" max="8" width="17.8984375" customWidth="1"/>
    <col min="9" max="9" width="20.296875" customWidth="1"/>
    <col min="10" max="10" width="18" customWidth="1"/>
    <col min="11" max="26" width="8.69921875" customWidth="1"/>
  </cols>
  <sheetData>
    <row r="1" spans="1:26" ht="87" customHeight="1">
      <c r="A1" s="46"/>
      <c r="B1" s="46"/>
      <c r="C1" s="46"/>
      <c r="D1" s="46"/>
      <c r="E1" s="586"/>
      <c r="F1" s="587"/>
      <c r="G1" s="587"/>
      <c r="H1" s="58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.75" customHeight="1">
      <c r="A2" s="588" t="s">
        <v>26</v>
      </c>
      <c r="B2" s="587"/>
      <c r="C2" s="587"/>
      <c r="D2" s="587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4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4.5" customHeight="1">
      <c r="A4" s="47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.75" customHeight="1">
      <c r="A5" s="48" t="s">
        <v>27</v>
      </c>
      <c r="B5" s="589" t="s">
        <v>28</v>
      </c>
      <c r="C5" s="590"/>
      <c r="D5" s="590"/>
      <c r="E5" s="590"/>
      <c r="F5" s="590"/>
      <c r="G5" s="49"/>
      <c r="H5" s="49"/>
      <c r="I5" s="49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5.75" customHeight="1">
      <c r="A6" s="5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.75" customHeight="1">
      <c r="A7" s="47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.75" customHeight="1">
      <c r="A8" s="47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.75" customHeight="1">
      <c r="A9" s="47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.75" customHeight="1">
      <c r="A10" s="51"/>
      <c r="B10" s="52"/>
      <c r="C10" s="53"/>
      <c r="D10" s="54" t="s">
        <v>29</v>
      </c>
      <c r="E10" s="55" t="e">
        <f>#REF!</f>
        <v>#REF!</v>
      </c>
      <c r="F10" s="54" t="s">
        <v>30</v>
      </c>
      <c r="G10" s="56"/>
      <c r="H10" s="52"/>
      <c r="I10" s="57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39" customHeight="1">
      <c r="A11" s="591" t="s">
        <v>31</v>
      </c>
      <c r="B11" s="593" t="s">
        <v>32</v>
      </c>
      <c r="C11" s="595" t="s">
        <v>33</v>
      </c>
      <c r="D11" s="593" t="s">
        <v>34</v>
      </c>
      <c r="E11" s="593" t="s">
        <v>35</v>
      </c>
      <c r="F11" s="593" t="s">
        <v>36</v>
      </c>
      <c r="G11" s="593" t="s">
        <v>37</v>
      </c>
      <c r="H11" s="593" t="s">
        <v>38</v>
      </c>
      <c r="I11" s="597" t="s">
        <v>39</v>
      </c>
      <c r="J11" s="584" t="s">
        <v>40</v>
      </c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.75" customHeight="1">
      <c r="A12" s="592"/>
      <c r="B12" s="594"/>
      <c r="C12" s="596"/>
      <c r="D12" s="594"/>
      <c r="E12" s="594"/>
      <c r="F12" s="594"/>
      <c r="G12" s="594"/>
      <c r="H12" s="594"/>
      <c r="I12" s="596"/>
      <c r="J12" s="585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.75" customHeight="1">
      <c r="A13" s="58" t="s">
        <v>41</v>
      </c>
      <c r="B13" s="59" t="e">
        <f t="shared" ref="B13:B17" si="0">VLOOKUP(A13,#REF!,2,0)</f>
        <v>#REF!</v>
      </c>
      <c r="C13" s="59" t="s">
        <v>42</v>
      </c>
      <c r="D13" s="59">
        <v>1</v>
      </c>
      <c r="E13" s="60" t="e">
        <f t="shared" ref="E13:E15" si="1">J13-(J13/6)</f>
        <v>#REF!</v>
      </c>
      <c r="F13" s="61" t="e">
        <f>E13*E10</f>
        <v>#REF!</v>
      </c>
      <c r="G13" s="61" t="e">
        <f t="shared" ref="G13:G15" si="2">F13-(F13*$G$10/100)</f>
        <v>#REF!</v>
      </c>
      <c r="H13" s="61" t="e">
        <f t="shared" ref="H13:H15" si="3">G13*D13</f>
        <v>#REF!</v>
      </c>
      <c r="I13" s="61" t="e">
        <f t="shared" ref="I13:I15" si="4">H13*1.2</f>
        <v>#REF!</v>
      </c>
      <c r="J13" s="62" t="e">
        <f t="shared" ref="J13:J15" si="5">VLOOKUP(A13,#REF!,3,0)</f>
        <v>#REF!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.75" customHeight="1">
      <c r="A14" s="58" t="s">
        <v>43</v>
      </c>
      <c r="B14" s="59" t="e">
        <f t="shared" si="0"/>
        <v>#REF!</v>
      </c>
      <c r="C14" s="59" t="s">
        <v>42</v>
      </c>
      <c r="D14" s="59">
        <v>1</v>
      </c>
      <c r="E14" s="60" t="e">
        <f t="shared" si="1"/>
        <v>#REF!</v>
      </c>
      <c r="F14" s="61" t="e">
        <f>E14*E10</f>
        <v>#REF!</v>
      </c>
      <c r="G14" s="61" t="e">
        <f t="shared" si="2"/>
        <v>#REF!</v>
      </c>
      <c r="H14" s="61" t="e">
        <f t="shared" si="3"/>
        <v>#REF!</v>
      </c>
      <c r="I14" s="61" t="e">
        <f t="shared" si="4"/>
        <v>#REF!</v>
      </c>
      <c r="J14" s="62" t="e">
        <f t="shared" si="5"/>
        <v>#REF!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.75" customHeight="1">
      <c r="A15" s="63" t="s">
        <v>44</v>
      </c>
      <c r="B15" s="59" t="e">
        <f t="shared" si="0"/>
        <v>#REF!</v>
      </c>
      <c r="C15" s="59" t="s">
        <v>42</v>
      </c>
      <c r="D15" s="59">
        <v>2</v>
      </c>
      <c r="E15" s="60" t="e">
        <f t="shared" si="1"/>
        <v>#REF!</v>
      </c>
      <c r="F15" s="61" t="e">
        <f>E15*$E$10</f>
        <v>#REF!</v>
      </c>
      <c r="G15" s="61" t="e">
        <f t="shared" si="2"/>
        <v>#REF!</v>
      </c>
      <c r="H15" s="61" t="e">
        <f t="shared" si="3"/>
        <v>#REF!</v>
      </c>
      <c r="I15" s="61" t="e">
        <f t="shared" si="4"/>
        <v>#REF!</v>
      </c>
      <c r="J15" s="62" t="e">
        <f t="shared" si="5"/>
        <v>#REF!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.75" customHeight="1">
      <c r="A16" s="58"/>
      <c r="B16" s="59" t="e">
        <f t="shared" si="0"/>
        <v>#REF!</v>
      </c>
      <c r="C16" s="59"/>
      <c r="D16" s="59"/>
      <c r="E16" s="60"/>
      <c r="F16" s="61"/>
      <c r="G16" s="61"/>
      <c r="H16" s="61"/>
      <c r="I16" s="61"/>
      <c r="J16" s="62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.75" customHeight="1">
      <c r="A17" s="58"/>
      <c r="B17" s="59" t="e">
        <f t="shared" si="0"/>
        <v>#REF!</v>
      </c>
      <c r="C17" s="59"/>
      <c r="D17" s="59"/>
      <c r="E17" s="60"/>
      <c r="F17" s="61"/>
      <c r="G17" s="61"/>
      <c r="H17" s="61"/>
      <c r="I17" s="61"/>
      <c r="J17" s="62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.75" customHeight="1">
      <c r="A18" s="46"/>
      <c r="B18" s="46"/>
      <c r="C18" s="46"/>
      <c r="D18" s="46"/>
      <c r="E18" s="46"/>
      <c r="F18" s="46"/>
      <c r="G18" s="64" t="s">
        <v>45</v>
      </c>
      <c r="H18" s="65" t="e">
        <f>SUM(H13:H17)</f>
        <v>#REF!</v>
      </c>
      <c r="I18" s="66"/>
      <c r="J18" s="67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.75" customHeight="1">
      <c r="A19" s="46"/>
      <c r="B19" s="46"/>
      <c r="C19" s="46"/>
      <c r="D19" s="46"/>
      <c r="E19" s="46"/>
      <c r="F19" s="46"/>
      <c r="G19" s="68" t="s">
        <v>46</v>
      </c>
      <c r="H19" s="69" t="e">
        <f>SUM(I13:I17)-SUM(H13:H17)</f>
        <v>#REF!</v>
      </c>
      <c r="I19" s="70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.75" customHeight="1">
      <c r="A20" s="46"/>
      <c r="B20" s="46"/>
      <c r="C20" s="46"/>
      <c r="D20" s="46"/>
      <c r="E20" s="46"/>
      <c r="F20" s="46"/>
      <c r="G20" s="68" t="s">
        <v>47</v>
      </c>
      <c r="H20" s="65" t="e">
        <f>SUM(I13:I17)</f>
        <v>#REF!</v>
      </c>
      <c r="I20" s="6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.7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.7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.7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.7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.7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.7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.7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.7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.7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.7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5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5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5.7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5.7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5.7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.7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5.7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5.7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5.7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5.7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5.7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5.7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5.7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5.7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5.7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5.7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5.7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5.7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5.7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5.7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5.7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5.7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5.7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5.7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5.7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5.7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5.7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5.7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5.7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5.7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5.7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5.7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5.7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5.7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5.7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5.7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5.7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5.7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5.7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5.7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5.7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5.7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5.7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5.7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5.7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5.7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5.7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5.7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5.7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5.7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5.7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5.7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5.7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5.7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5.7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5.7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5.7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5.7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5.7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5.7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5.7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5.7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5.7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5.7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5.7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5.7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5.7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5.7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5.7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5.7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5.7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5.7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5.7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5.7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5.7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5.7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5.7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5.7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5.7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5.7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5.7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5.7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5.7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5.7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5.7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5.7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5.7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5.7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5.7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5.7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5.7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5.7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5.7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5.7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5.7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5.7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5.7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5.7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5.7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5.7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5.7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5.7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5.7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5.7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5.7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5.7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5.7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5.7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5.7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5.7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5.7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5.7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5.7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5.7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5.7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5.7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5.7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5.7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5.7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5.7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5.7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5.7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5.7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5.7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5.7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5.7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5.7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5.7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5.7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5.7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5.7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5.7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5.7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5.7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5.7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5.7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J11:J12"/>
    <mergeCell ref="E1:H1"/>
    <mergeCell ref="A2:D2"/>
    <mergeCell ref="B5:F5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</mergeCell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4.3984375" defaultRowHeight="15" customHeight="1"/>
  <cols>
    <col min="1" max="1" width="3" customWidth="1"/>
    <col min="2" max="2" width="75.296875" customWidth="1"/>
    <col min="3" max="3" width="4" customWidth="1"/>
    <col min="4" max="4" width="9.09765625" customWidth="1"/>
    <col min="5" max="5" width="5" customWidth="1"/>
    <col min="6" max="6" width="8.69921875" customWidth="1"/>
  </cols>
  <sheetData>
    <row r="1" spans="1:5" ht="15.75" customHeight="1">
      <c r="A1" s="71" t="s">
        <v>48</v>
      </c>
      <c r="B1" s="71" t="s">
        <v>49</v>
      </c>
      <c r="C1" s="72" t="s">
        <v>50</v>
      </c>
      <c r="D1" s="72"/>
      <c r="E1" s="72"/>
    </row>
    <row r="2" spans="1:5" ht="15.75" customHeight="1">
      <c r="A2" s="71">
        <v>1</v>
      </c>
      <c r="B2" s="73" t="s">
        <v>51</v>
      </c>
      <c r="C2" s="74" t="s">
        <v>52</v>
      </c>
      <c r="D2" s="74">
        <v>52.22</v>
      </c>
      <c r="E2" s="74">
        <v>1570</v>
      </c>
    </row>
    <row r="3" spans="1:5" ht="15.75" customHeight="1">
      <c r="A3" s="71">
        <v>2</v>
      </c>
      <c r="B3" s="73" t="s">
        <v>53</v>
      </c>
      <c r="C3" s="74" t="s">
        <v>54</v>
      </c>
      <c r="D3" s="74">
        <v>42.43</v>
      </c>
      <c r="E3" s="74">
        <v>1400</v>
      </c>
    </row>
    <row r="4" spans="1:5" ht="15.75" customHeight="1">
      <c r="A4" s="71">
        <v>3</v>
      </c>
      <c r="B4" s="73" t="s">
        <v>55</v>
      </c>
      <c r="C4" s="74" t="s">
        <v>52</v>
      </c>
      <c r="D4" s="74">
        <v>22.52</v>
      </c>
      <c r="E4" s="74">
        <v>450</v>
      </c>
    </row>
    <row r="5" spans="1:5" ht="15.75" customHeight="1">
      <c r="A5" s="71">
        <v>4</v>
      </c>
      <c r="B5" s="73" t="s">
        <v>56</v>
      </c>
      <c r="C5" s="74" t="s">
        <v>54</v>
      </c>
      <c r="D5" s="74">
        <v>36.89</v>
      </c>
      <c r="E5" s="74">
        <v>220</v>
      </c>
    </row>
    <row r="6" spans="1:5" ht="15.75" customHeight="1">
      <c r="A6" s="71">
        <v>5</v>
      </c>
      <c r="B6" s="73" t="s">
        <v>57</v>
      </c>
      <c r="C6" s="74" t="s">
        <v>54</v>
      </c>
      <c r="D6" s="74"/>
      <c r="E6" s="74">
        <v>1700</v>
      </c>
    </row>
    <row r="7" spans="1:5" ht="15.75" customHeight="1">
      <c r="A7" s="71">
        <v>6</v>
      </c>
      <c r="B7" s="73" t="s">
        <v>58</v>
      </c>
      <c r="C7" s="74" t="s">
        <v>54</v>
      </c>
      <c r="D7" s="74">
        <v>82.58</v>
      </c>
      <c r="E7" s="74">
        <v>160</v>
      </c>
    </row>
    <row r="8" spans="1:5" ht="15.75" customHeight="1">
      <c r="A8" s="71">
        <v>7</v>
      </c>
      <c r="B8" s="73" t="s">
        <v>59</v>
      </c>
      <c r="C8" s="74" t="s">
        <v>54</v>
      </c>
      <c r="D8" s="74">
        <v>51.58</v>
      </c>
      <c r="E8" s="74">
        <v>160</v>
      </c>
    </row>
    <row r="9" spans="1:5" ht="15.75" customHeight="1">
      <c r="A9" s="71">
        <v>8</v>
      </c>
      <c r="B9" s="73" t="s">
        <v>60</v>
      </c>
      <c r="C9" s="74" t="s">
        <v>54</v>
      </c>
      <c r="D9" s="74">
        <v>33.29</v>
      </c>
      <c r="E9" s="74">
        <v>220</v>
      </c>
    </row>
    <row r="10" spans="1:5" ht="15.75" customHeight="1">
      <c r="A10" s="71">
        <v>9</v>
      </c>
      <c r="B10" s="73" t="s">
        <v>61</v>
      </c>
      <c r="C10" s="74" t="s">
        <v>54</v>
      </c>
      <c r="D10" s="74">
        <v>101.51</v>
      </c>
      <c r="E10" s="74">
        <v>160</v>
      </c>
    </row>
    <row r="11" spans="1:5" ht="15.75" customHeight="1">
      <c r="A11" s="71">
        <v>10</v>
      </c>
      <c r="B11" s="73" t="s">
        <v>62</v>
      </c>
      <c r="C11" s="74" t="s">
        <v>54</v>
      </c>
      <c r="D11" s="74">
        <v>65.599999999999994</v>
      </c>
      <c r="E11" s="74">
        <v>50</v>
      </c>
    </row>
    <row r="12" spans="1:5" ht="15.75" customHeight="1">
      <c r="A12" s="71">
        <v>11</v>
      </c>
      <c r="B12" s="73" t="s">
        <v>63</v>
      </c>
      <c r="C12" s="74" t="s">
        <v>54</v>
      </c>
      <c r="D12" s="74">
        <v>857.45</v>
      </c>
      <c r="E12" s="74">
        <v>5</v>
      </c>
    </row>
    <row r="13" spans="1:5" ht="15.75" customHeight="1">
      <c r="A13" s="71">
        <v>12</v>
      </c>
      <c r="B13" s="73" t="s">
        <v>64</v>
      </c>
      <c r="C13" s="74" t="s">
        <v>54</v>
      </c>
      <c r="D13" s="74">
        <v>33.29</v>
      </c>
      <c r="E13" s="74">
        <v>5</v>
      </c>
    </row>
    <row r="14" spans="1:5" ht="15.75" customHeight="1">
      <c r="A14" s="71">
        <v>13</v>
      </c>
      <c r="B14" s="73" t="s">
        <v>65</v>
      </c>
      <c r="C14" s="74" t="s">
        <v>54</v>
      </c>
      <c r="D14" s="74">
        <v>57.12</v>
      </c>
      <c r="E14" s="74">
        <v>10</v>
      </c>
    </row>
    <row r="15" spans="1:5" ht="15.75" customHeight="1">
      <c r="C15" s="72"/>
      <c r="D15" s="72"/>
      <c r="E15" s="72"/>
    </row>
    <row r="16" spans="1:5" ht="15.75" customHeight="1">
      <c r="C16" s="72"/>
      <c r="D16" s="72"/>
      <c r="E16" s="72"/>
    </row>
    <row r="17" spans="3:5" ht="15.75" customHeight="1">
      <c r="C17" s="72"/>
      <c r="D17" s="72"/>
      <c r="E17" s="72"/>
    </row>
    <row r="18" spans="3:5" ht="15.75" customHeight="1">
      <c r="C18" s="72"/>
      <c r="D18" s="72"/>
      <c r="E18" s="72"/>
    </row>
    <row r="19" spans="3:5" ht="15.75" customHeight="1">
      <c r="C19" s="72"/>
      <c r="D19" s="72"/>
      <c r="E19" s="72"/>
    </row>
    <row r="20" spans="3:5" ht="15.75" customHeight="1">
      <c r="C20" s="72"/>
      <c r="D20" s="72"/>
      <c r="E20" s="72"/>
    </row>
    <row r="21" spans="3:5" ht="15.75" customHeight="1">
      <c r="C21" s="72"/>
      <c r="D21" s="72"/>
      <c r="E21" s="72"/>
    </row>
    <row r="22" spans="3:5" ht="15.75" customHeight="1">
      <c r="C22" s="72"/>
      <c r="D22" s="72"/>
      <c r="E22" s="72"/>
    </row>
    <row r="23" spans="3:5" ht="15.75" customHeight="1">
      <c r="C23" s="72"/>
      <c r="D23" s="72"/>
      <c r="E23" s="72"/>
    </row>
    <row r="24" spans="3:5" ht="15.75" customHeight="1">
      <c r="C24" s="72"/>
      <c r="D24" s="72"/>
      <c r="E24" s="72"/>
    </row>
    <row r="25" spans="3:5" ht="15.75" customHeight="1">
      <c r="C25" s="72"/>
      <c r="D25" s="72"/>
      <c r="E25" s="72"/>
    </row>
    <row r="26" spans="3:5" ht="15.75" customHeight="1">
      <c r="C26" s="72"/>
      <c r="D26" s="72"/>
      <c r="E26" s="72"/>
    </row>
    <row r="27" spans="3:5" ht="15.75" customHeight="1">
      <c r="C27" s="72"/>
      <c r="D27" s="72"/>
      <c r="E27" s="72"/>
    </row>
    <row r="28" spans="3:5" ht="15.75" customHeight="1">
      <c r="C28" s="72"/>
      <c r="D28" s="72"/>
      <c r="E28" s="72"/>
    </row>
    <row r="29" spans="3:5" ht="15.75" customHeight="1">
      <c r="C29" s="72"/>
      <c r="D29" s="72"/>
      <c r="E29" s="72"/>
    </row>
    <row r="30" spans="3:5" ht="15.75" customHeight="1">
      <c r="C30" s="72"/>
      <c r="D30" s="72"/>
      <c r="E30" s="72"/>
    </row>
    <row r="31" spans="3:5" ht="15.75" customHeight="1">
      <c r="C31" s="72"/>
      <c r="D31" s="72"/>
      <c r="E31" s="72"/>
    </row>
    <row r="32" spans="3:5" ht="15.75" customHeight="1">
      <c r="C32" s="72"/>
      <c r="D32" s="72"/>
      <c r="E32" s="72"/>
    </row>
    <row r="33" spans="3:5" ht="15.75" customHeight="1">
      <c r="C33" s="72"/>
      <c r="D33" s="72"/>
      <c r="E33" s="72"/>
    </row>
    <row r="34" spans="3:5" ht="15.75" customHeight="1">
      <c r="C34" s="72"/>
      <c r="D34" s="72"/>
      <c r="E34" s="72"/>
    </row>
    <row r="35" spans="3:5" ht="15.75" customHeight="1">
      <c r="C35" s="72"/>
      <c r="D35" s="72"/>
      <c r="E35" s="72"/>
    </row>
    <row r="36" spans="3:5" ht="15.75" customHeight="1">
      <c r="C36" s="72"/>
      <c r="D36" s="72"/>
      <c r="E36" s="72"/>
    </row>
    <row r="37" spans="3:5" ht="15.75" customHeight="1">
      <c r="C37" s="72"/>
      <c r="D37" s="72"/>
      <c r="E37" s="72"/>
    </row>
    <row r="38" spans="3:5" ht="15.75" customHeight="1">
      <c r="C38" s="72"/>
      <c r="D38" s="72"/>
      <c r="E38" s="72"/>
    </row>
    <row r="39" spans="3:5" ht="15.75" customHeight="1">
      <c r="C39" s="72"/>
      <c r="D39" s="72"/>
      <c r="E39" s="72"/>
    </row>
    <row r="40" spans="3:5" ht="15.75" customHeight="1">
      <c r="C40" s="72"/>
      <c r="D40" s="72"/>
      <c r="E40" s="72"/>
    </row>
    <row r="41" spans="3:5" ht="15.75" customHeight="1">
      <c r="C41" s="72"/>
      <c r="D41" s="72"/>
      <c r="E41" s="72"/>
    </row>
    <row r="42" spans="3:5" ht="15.75" customHeight="1">
      <c r="C42" s="72"/>
      <c r="D42" s="72"/>
      <c r="E42" s="72"/>
    </row>
    <row r="43" spans="3:5" ht="15.75" customHeight="1">
      <c r="C43" s="72"/>
      <c r="D43" s="72"/>
      <c r="E43" s="72"/>
    </row>
    <row r="44" spans="3:5" ht="15.75" customHeight="1">
      <c r="C44" s="72"/>
      <c r="D44" s="72"/>
      <c r="E44" s="72"/>
    </row>
    <row r="45" spans="3:5" ht="15.75" customHeight="1">
      <c r="C45" s="72"/>
      <c r="D45" s="72"/>
      <c r="E45" s="72"/>
    </row>
    <row r="46" spans="3:5" ht="15.75" customHeight="1">
      <c r="C46" s="72"/>
      <c r="D46" s="72"/>
      <c r="E46" s="72"/>
    </row>
    <row r="47" spans="3:5" ht="15.75" customHeight="1">
      <c r="C47" s="72"/>
      <c r="D47" s="72"/>
      <c r="E47" s="72"/>
    </row>
    <row r="48" spans="3:5" ht="15.75" customHeight="1">
      <c r="C48" s="72"/>
      <c r="D48" s="72"/>
      <c r="E48" s="72"/>
    </row>
    <row r="49" spans="3:5" ht="15.75" customHeight="1">
      <c r="C49" s="72"/>
      <c r="D49" s="72"/>
      <c r="E49" s="72"/>
    </row>
    <row r="50" spans="3:5" ht="15.75" customHeight="1">
      <c r="C50" s="72"/>
      <c r="D50" s="72"/>
      <c r="E50" s="72"/>
    </row>
    <row r="51" spans="3:5" ht="15.75" customHeight="1">
      <c r="C51" s="72"/>
      <c r="D51" s="72"/>
      <c r="E51" s="72"/>
    </row>
    <row r="52" spans="3:5" ht="15.75" customHeight="1">
      <c r="C52" s="72"/>
      <c r="D52" s="72"/>
      <c r="E52" s="72"/>
    </row>
    <row r="53" spans="3:5" ht="15.75" customHeight="1">
      <c r="C53" s="72"/>
      <c r="D53" s="72"/>
      <c r="E53" s="72"/>
    </row>
    <row r="54" spans="3:5" ht="15.75" customHeight="1">
      <c r="C54" s="72"/>
      <c r="D54" s="72"/>
      <c r="E54" s="72"/>
    </row>
    <row r="55" spans="3:5" ht="15.75" customHeight="1">
      <c r="C55" s="72"/>
      <c r="D55" s="72"/>
      <c r="E55" s="72"/>
    </row>
    <row r="56" spans="3:5" ht="15.75" customHeight="1">
      <c r="C56" s="72"/>
      <c r="D56" s="72"/>
      <c r="E56" s="72"/>
    </row>
    <row r="57" spans="3:5" ht="15.75" customHeight="1">
      <c r="C57" s="72"/>
      <c r="D57" s="72"/>
      <c r="E57" s="72"/>
    </row>
    <row r="58" spans="3:5" ht="15.75" customHeight="1">
      <c r="C58" s="72"/>
      <c r="D58" s="72"/>
      <c r="E58" s="72"/>
    </row>
    <row r="59" spans="3:5" ht="15.75" customHeight="1">
      <c r="C59" s="72"/>
      <c r="D59" s="72"/>
      <c r="E59" s="72"/>
    </row>
    <row r="60" spans="3:5" ht="15.75" customHeight="1">
      <c r="C60" s="72"/>
      <c r="D60" s="72"/>
      <c r="E60" s="72"/>
    </row>
    <row r="61" spans="3:5" ht="15.75" customHeight="1">
      <c r="C61" s="72"/>
      <c r="D61" s="72"/>
      <c r="E61" s="72"/>
    </row>
    <row r="62" spans="3:5" ht="15.75" customHeight="1">
      <c r="C62" s="72"/>
      <c r="D62" s="72"/>
      <c r="E62" s="72"/>
    </row>
    <row r="63" spans="3:5" ht="15.75" customHeight="1">
      <c r="C63" s="72"/>
      <c r="D63" s="72"/>
      <c r="E63" s="72"/>
    </row>
    <row r="64" spans="3:5" ht="15.75" customHeight="1">
      <c r="C64" s="72"/>
      <c r="D64" s="72"/>
      <c r="E64" s="72"/>
    </row>
    <row r="65" spans="3:5" ht="15.75" customHeight="1">
      <c r="C65" s="72"/>
      <c r="D65" s="72"/>
      <c r="E65" s="72"/>
    </row>
    <row r="66" spans="3:5" ht="15.75" customHeight="1">
      <c r="C66" s="72"/>
      <c r="D66" s="72"/>
      <c r="E66" s="72"/>
    </row>
    <row r="67" spans="3:5" ht="15.75" customHeight="1">
      <c r="C67" s="72"/>
      <c r="D67" s="72"/>
      <c r="E67" s="72"/>
    </row>
    <row r="68" spans="3:5" ht="15.75" customHeight="1">
      <c r="C68" s="72"/>
      <c r="D68" s="72"/>
      <c r="E68" s="72"/>
    </row>
    <row r="69" spans="3:5" ht="15.75" customHeight="1">
      <c r="C69" s="72"/>
      <c r="D69" s="72"/>
      <c r="E69" s="72"/>
    </row>
    <row r="70" spans="3:5" ht="15.75" customHeight="1">
      <c r="C70" s="72"/>
      <c r="D70" s="72"/>
      <c r="E70" s="72"/>
    </row>
    <row r="71" spans="3:5" ht="15.75" customHeight="1">
      <c r="C71" s="72"/>
      <c r="D71" s="72"/>
      <c r="E71" s="72"/>
    </row>
    <row r="72" spans="3:5" ht="15.75" customHeight="1">
      <c r="C72" s="72"/>
      <c r="D72" s="72"/>
      <c r="E72" s="72"/>
    </row>
    <row r="73" spans="3:5" ht="15.75" customHeight="1">
      <c r="C73" s="72"/>
      <c r="D73" s="72"/>
      <c r="E73" s="72"/>
    </row>
    <row r="74" spans="3:5" ht="15.75" customHeight="1">
      <c r="C74" s="72"/>
      <c r="D74" s="72"/>
      <c r="E74" s="72"/>
    </row>
    <row r="75" spans="3:5" ht="15.75" customHeight="1">
      <c r="C75" s="72"/>
      <c r="D75" s="72"/>
      <c r="E75" s="72"/>
    </row>
    <row r="76" spans="3:5" ht="15.75" customHeight="1">
      <c r="C76" s="72"/>
      <c r="D76" s="72"/>
      <c r="E76" s="72"/>
    </row>
    <row r="77" spans="3:5" ht="15.75" customHeight="1">
      <c r="C77" s="72"/>
      <c r="D77" s="72"/>
      <c r="E77" s="72"/>
    </row>
    <row r="78" spans="3:5" ht="15.75" customHeight="1">
      <c r="C78" s="72"/>
      <c r="D78" s="72"/>
      <c r="E78" s="72"/>
    </row>
    <row r="79" spans="3:5" ht="15.75" customHeight="1">
      <c r="C79" s="72"/>
      <c r="D79" s="72"/>
      <c r="E79" s="72"/>
    </row>
    <row r="80" spans="3:5" ht="15.75" customHeight="1">
      <c r="C80" s="72"/>
      <c r="D80" s="72"/>
      <c r="E80" s="72"/>
    </row>
    <row r="81" spans="3:5" ht="15.75" customHeight="1">
      <c r="C81" s="72"/>
      <c r="D81" s="72"/>
      <c r="E81" s="72"/>
    </row>
    <row r="82" spans="3:5" ht="15.75" customHeight="1">
      <c r="C82" s="72"/>
      <c r="D82" s="72"/>
      <c r="E82" s="72"/>
    </row>
    <row r="83" spans="3:5" ht="15.75" customHeight="1">
      <c r="C83" s="72"/>
      <c r="D83" s="72"/>
      <c r="E83" s="72"/>
    </row>
    <row r="84" spans="3:5" ht="15.75" customHeight="1">
      <c r="C84" s="72"/>
      <c r="D84" s="72"/>
      <c r="E84" s="72"/>
    </row>
    <row r="85" spans="3:5" ht="15.75" customHeight="1">
      <c r="C85" s="72"/>
      <c r="D85" s="72"/>
      <c r="E85" s="72"/>
    </row>
    <row r="86" spans="3:5" ht="15.75" customHeight="1">
      <c r="C86" s="72"/>
      <c r="D86" s="72"/>
      <c r="E86" s="72"/>
    </row>
    <row r="87" spans="3:5" ht="15.75" customHeight="1">
      <c r="C87" s="72"/>
      <c r="D87" s="72"/>
      <c r="E87" s="72"/>
    </row>
    <row r="88" spans="3:5" ht="15.75" customHeight="1">
      <c r="C88" s="72"/>
      <c r="D88" s="72"/>
      <c r="E88" s="72"/>
    </row>
    <row r="89" spans="3:5" ht="15.75" customHeight="1">
      <c r="C89" s="72"/>
      <c r="D89" s="72"/>
      <c r="E89" s="72"/>
    </row>
    <row r="90" spans="3:5" ht="15.75" customHeight="1">
      <c r="C90" s="72"/>
      <c r="D90" s="72"/>
      <c r="E90" s="72"/>
    </row>
    <row r="91" spans="3:5" ht="15.75" customHeight="1">
      <c r="C91" s="72"/>
      <c r="D91" s="72"/>
      <c r="E91" s="72"/>
    </row>
    <row r="92" spans="3:5" ht="15.75" customHeight="1">
      <c r="C92" s="72"/>
      <c r="D92" s="72"/>
      <c r="E92" s="72"/>
    </row>
    <row r="93" spans="3:5" ht="15.75" customHeight="1">
      <c r="C93" s="72"/>
      <c r="D93" s="72"/>
      <c r="E93" s="72"/>
    </row>
    <row r="94" spans="3:5" ht="15.75" customHeight="1">
      <c r="C94" s="72"/>
      <c r="D94" s="72"/>
      <c r="E94" s="72"/>
    </row>
    <row r="95" spans="3:5" ht="15.75" customHeight="1">
      <c r="C95" s="72"/>
      <c r="D95" s="72"/>
      <c r="E95" s="72"/>
    </row>
    <row r="96" spans="3:5" ht="15.75" customHeight="1">
      <c r="C96" s="72"/>
      <c r="D96" s="72"/>
      <c r="E96" s="72"/>
    </row>
    <row r="97" spans="3:5" ht="15.75" customHeight="1">
      <c r="C97" s="72"/>
      <c r="D97" s="72"/>
      <c r="E97" s="72"/>
    </row>
    <row r="98" spans="3:5" ht="15.75" customHeight="1">
      <c r="C98" s="72"/>
      <c r="D98" s="72"/>
      <c r="E98" s="72"/>
    </row>
    <row r="99" spans="3:5" ht="15.75" customHeight="1">
      <c r="C99" s="72"/>
      <c r="D99" s="72"/>
      <c r="E99" s="72"/>
    </row>
    <row r="100" spans="3:5" ht="15.75" customHeight="1">
      <c r="C100" s="72"/>
      <c r="D100" s="72"/>
      <c r="E100" s="72"/>
    </row>
    <row r="101" spans="3:5" ht="15.75" customHeight="1">
      <c r="C101" s="72"/>
      <c r="D101" s="72"/>
      <c r="E101" s="72"/>
    </row>
    <row r="102" spans="3:5" ht="15.75" customHeight="1">
      <c r="C102" s="72"/>
      <c r="D102" s="72"/>
      <c r="E102" s="72"/>
    </row>
    <row r="103" spans="3:5" ht="15.75" customHeight="1">
      <c r="C103" s="72"/>
      <c r="D103" s="72"/>
      <c r="E103" s="72"/>
    </row>
    <row r="104" spans="3:5" ht="15.75" customHeight="1">
      <c r="C104" s="72"/>
      <c r="D104" s="72"/>
      <c r="E104" s="72"/>
    </row>
    <row r="105" spans="3:5" ht="15.75" customHeight="1">
      <c r="C105" s="72"/>
      <c r="D105" s="72"/>
      <c r="E105" s="72"/>
    </row>
    <row r="106" spans="3:5" ht="15.75" customHeight="1">
      <c r="C106" s="72"/>
      <c r="D106" s="72"/>
      <c r="E106" s="72"/>
    </row>
    <row r="107" spans="3:5" ht="15.75" customHeight="1">
      <c r="C107" s="72"/>
      <c r="D107" s="72"/>
      <c r="E107" s="72"/>
    </row>
    <row r="108" spans="3:5" ht="15.75" customHeight="1">
      <c r="C108" s="72"/>
      <c r="D108" s="72"/>
      <c r="E108" s="72"/>
    </row>
    <row r="109" spans="3:5" ht="15.75" customHeight="1">
      <c r="C109" s="72"/>
      <c r="D109" s="72"/>
      <c r="E109" s="72"/>
    </row>
    <row r="110" spans="3:5" ht="15.75" customHeight="1">
      <c r="C110" s="72"/>
      <c r="D110" s="72"/>
      <c r="E110" s="72"/>
    </row>
    <row r="111" spans="3:5" ht="15.75" customHeight="1">
      <c r="C111" s="72"/>
      <c r="D111" s="72"/>
      <c r="E111" s="72"/>
    </row>
    <row r="112" spans="3:5" ht="15.75" customHeight="1">
      <c r="C112" s="72"/>
      <c r="D112" s="72"/>
      <c r="E112" s="72"/>
    </row>
    <row r="113" spans="3:5" ht="15.75" customHeight="1">
      <c r="C113" s="72"/>
      <c r="D113" s="72"/>
      <c r="E113" s="72"/>
    </row>
    <row r="114" spans="3:5" ht="15.75" customHeight="1">
      <c r="C114" s="72"/>
      <c r="D114" s="72"/>
      <c r="E114" s="72"/>
    </row>
    <row r="115" spans="3:5" ht="15.75" customHeight="1">
      <c r="C115" s="72"/>
      <c r="D115" s="72"/>
      <c r="E115" s="72"/>
    </row>
    <row r="116" spans="3:5" ht="15.75" customHeight="1">
      <c r="C116" s="72"/>
      <c r="D116" s="72"/>
      <c r="E116" s="72"/>
    </row>
    <row r="117" spans="3:5" ht="15.75" customHeight="1">
      <c r="C117" s="72"/>
      <c r="D117" s="72"/>
      <c r="E117" s="72"/>
    </row>
    <row r="118" spans="3:5" ht="15.75" customHeight="1">
      <c r="C118" s="72"/>
      <c r="D118" s="72"/>
      <c r="E118" s="72"/>
    </row>
    <row r="119" spans="3:5" ht="15.75" customHeight="1">
      <c r="C119" s="72"/>
      <c r="D119" s="72"/>
      <c r="E119" s="72"/>
    </row>
    <row r="120" spans="3:5" ht="15.75" customHeight="1">
      <c r="C120" s="72"/>
      <c r="D120" s="72"/>
      <c r="E120" s="72"/>
    </row>
    <row r="121" spans="3:5" ht="15.75" customHeight="1">
      <c r="C121" s="72"/>
      <c r="D121" s="72"/>
      <c r="E121" s="72"/>
    </row>
    <row r="122" spans="3:5" ht="15.75" customHeight="1">
      <c r="C122" s="72"/>
      <c r="D122" s="72"/>
      <c r="E122" s="72"/>
    </row>
    <row r="123" spans="3:5" ht="15.75" customHeight="1">
      <c r="C123" s="72"/>
      <c r="D123" s="72"/>
      <c r="E123" s="72"/>
    </row>
    <row r="124" spans="3:5" ht="15.75" customHeight="1">
      <c r="C124" s="72"/>
      <c r="D124" s="72"/>
      <c r="E124" s="72"/>
    </row>
    <row r="125" spans="3:5" ht="15.75" customHeight="1">
      <c r="C125" s="72"/>
      <c r="D125" s="72"/>
      <c r="E125" s="72"/>
    </row>
    <row r="126" spans="3:5" ht="15.75" customHeight="1">
      <c r="C126" s="72"/>
      <c r="D126" s="72"/>
      <c r="E126" s="72"/>
    </row>
    <row r="127" spans="3:5" ht="15.75" customHeight="1">
      <c r="C127" s="72"/>
      <c r="D127" s="72"/>
      <c r="E127" s="72"/>
    </row>
    <row r="128" spans="3:5" ht="15.75" customHeight="1">
      <c r="C128" s="72"/>
      <c r="D128" s="72"/>
      <c r="E128" s="72"/>
    </row>
    <row r="129" spans="3:5" ht="15.75" customHeight="1">
      <c r="C129" s="72"/>
      <c r="D129" s="72"/>
      <c r="E129" s="72"/>
    </row>
    <row r="130" spans="3:5" ht="15.75" customHeight="1">
      <c r="C130" s="72"/>
      <c r="D130" s="72"/>
      <c r="E130" s="72"/>
    </row>
    <row r="131" spans="3:5" ht="15.75" customHeight="1">
      <c r="C131" s="72"/>
      <c r="D131" s="72"/>
      <c r="E131" s="72"/>
    </row>
    <row r="132" spans="3:5" ht="15.75" customHeight="1">
      <c r="C132" s="72"/>
      <c r="D132" s="72"/>
      <c r="E132" s="72"/>
    </row>
    <row r="133" spans="3:5" ht="15.75" customHeight="1">
      <c r="C133" s="72"/>
      <c r="D133" s="72"/>
      <c r="E133" s="72"/>
    </row>
    <row r="134" spans="3:5" ht="15.75" customHeight="1">
      <c r="C134" s="72"/>
      <c r="D134" s="72"/>
      <c r="E134" s="72"/>
    </row>
    <row r="135" spans="3:5" ht="15.75" customHeight="1">
      <c r="C135" s="72"/>
      <c r="D135" s="72"/>
      <c r="E135" s="72"/>
    </row>
    <row r="136" spans="3:5" ht="15.75" customHeight="1">
      <c r="C136" s="72"/>
      <c r="D136" s="72"/>
      <c r="E136" s="72"/>
    </row>
    <row r="137" spans="3:5" ht="15.75" customHeight="1">
      <c r="C137" s="72"/>
      <c r="D137" s="72"/>
      <c r="E137" s="72"/>
    </row>
    <row r="138" spans="3:5" ht="15.75" customHeight="1">
      <c r="C138" s="72"/>
      <c r="D138" s="72"/>
      <c r="E138" s="72"/>
    </row>
    <row r="139" spans="3:5" ht="15.75" customHeight="1">
      <c r="C139" s="72"/>
      <c r="D139" s="72"/>
      <c r="E139" s="72"/>
    </row>
    <row r="140" spans="3:5" ht="15.75" customHeight="1">
      <c r="C140" s="72"/>
      <c r="D140" s="72"/>
      <c r="E140" s="72"/>
    </row>
    <row r="141" spans="3:5" ht="15.75" customHeight="1">
      <c r="C141" s="72"/>
      <c r="D141" s="72"/>
      <c r="E141" s="72"/>
    </row>
    <row r="142" spans="3:5" ht="15.75" customHeight="1">
      <c r="C142" s="72"/>
      <c r="D142" s="72"/>
      <c r="E142" s="72"/>
    </row>
    <row r="143" spans="3:5" ht="15.75" customHeight="1">
      <c r="C143" s="72"/>
      <c r="D143" s="72"/>
      <c r="E143" s="72"/>
    </row>
    <row r="144" spans="3:5" ht="15.75" customHeight="1">
      <c r="C144" s="72"/>
      <c r="D144" s="72"/>
      <c r="E144" s="72"/>
    </row>
    <row r="145" spans="3:5" ht="15.75" customHeight="1">
      <c r="C145" s="72"/>
      <c r="D145" s="72"/>
      <c r="E145" s="72"/>
    </row>
    <row r="146" spans="3:5" ht="15.75" customHeight="1">
      <c r="C146" s="72"/>
      <c r="D146" s="72"/>
      <c r="E146" s="72"/>
    </row>
    <row r="147" spans="3:5" ht="15.75" customHeight="1">
      <c r="C147" s="72"/>
      <c r="D147" s="72"/>
      <c r="E147" s="72"/>
    </row>
    <row r="148" spans="3:5" ht="15.75" customHeight="1">
      <c r="C148" s="72"/>
      <c r="D148" s="72"/>
      <c r="E148" s="72"/>
    </row>
    <row r="149" spans="3:5" ht="15.75" customHeight="1">
      <c r="C149" s="72"/>
      <c r="D149" s="72"/>
      <c r="E149" s="72"/>
    </row>
    <row r="150" spans="3:5" ht="15.75" customHeight="1">
      <c r="C150" s="72"/>
      <c r="D150" s="72"/>
      <c r="E150" s="72"/>
    </row>
    <row r="151" spans="3:5" ht="15.75" customHeight="1">
      <c r="C151" s="72"/>
      <c r="D151" s="72"/>
      <c r="E151" s="72"/>
    </row>
    <row r="152" spans="3:5" ht="15.75" customHeight="1">
      <c r="C152" s="72"/>
      <c r="D152" s="72"/>
      <c r="E152" s="72"/>
    </row>
    <row r="153" spans="3:5" ht="15.75" customHeight="1">
      <c r="C153" s="72"/>
      <c r="D153" s="72"/>
      <c r="E153" s="72"/>
    </row>
    <row r="154" spans="3:5" ht="15.75" customHeight="1">
      <c r="C154" s="72"/>
      <c r="D154" s="72"/>
      <c r="E154" s="72"/>
    </row>
    <row r="155" spans="3:5" ht="15.75" customHeight="1">
      <c r="C155" s="72"/>
      <c r="D155" s="72"/>
      <c r="E155" s="72"/>
    </row>
    <row r="156" spans="3:5" ht="15.75" customHeight="1">
      <c r="C156" s="72"/>
      <c r="D156" s="72"/>
      <c r="E156" s="72"/>
    </row>
    <row r="157" spans="3:5" ht="15.75" customHeight="1">
      <c r="C157" s="72"/>
      <c r="D157" s="72"/>
      <c r="E157" s="72"/>
    </row>
    <row r="158" spans="3:5" ht="15.75" customHeight="1">
      <c r="C158" s="72"/>
      <c r="D158" s="72"/>
      <c r="E158" s="72"/>
    </row>
    <row r="159" spans="3:5" ht="15.75" customHeight="1">
      <c r="C159" s="72"/>
      <c r="D159" s="72"/>
      <c r="E159" s="72"/>
    </row>
    <row r="160" spans="3:5" ht="15.75" customHeight="1">
      <c r="C160" s="72"/>
      <c r="D160" s="72"/>
      <c r="E160" s="72"/>
    </row>
    <row r="161" spans="3:5" ht="15.75" customHeight="1">
      <c r="C161" s="72"/>
      <c r="D161" s="72"/>
      <c r="E161" s="72"/>
    </row>
    <row r="162" spans="3:5" ht="15.75" customHeight="1">
      <c r="C162" s="72"/>
      <c r="D162" s="72"/>
      <c r="E162" s="72"/>
    </row>
    <row r="163" spans="3:5" ht="15.75" customHeight="1">
      <c r="C163" s="72"/>
      <c r="D163" s="72"/>
      <c r="E163" s="72"/>
    </row>
    <row r="164" spans="3:5" ht="15.75" customHeight="1">
      <c r="C164" s="72"/>
      <c r="D164" s="72"/>
      <c r="E164" s="72"/>
    </row>
    <row r="165" spans="3:5" ht="15.75" customHeight="1">
      <c r="C165" s="72"/>
      <c r="D165" s="72"/>
      <c r="E165" s="72"/>
    </row>
    <row r="166" spans="3:5" ht="15.75" customHeight="1">
      <c r="C166" s="72"/>
      <c r="D166" s="72"/>
      <c r="E166" s="72"/>
    </row>
    <row r="167" spans="3:5" ht="15.75" customHeight="1">
      <c r="C167" s="72"/>
      <c r="D167" s="72"/>
      <c r="E167" s="72"/>
    </row>
    <row r="168" spans="3:5" ht="15.75" customHeight="1">
      <c r="C168" s="72"/>
      <c r="D168" s="72"/>
      <c r="E168" s="72"/>
    </row>
    <row r="169" spans="3:5" ht="15.75" customHeight="1">
      <c r="C169" s="72"/>
      <c r="D169" s="72"/>
      <c r="E169" s="72"/>
    </row>
    <row r="170" spans="3:5" ht="15.75" customHeight="1">
      <c r="C170" s="72"/>
      <c r="D170" s="72"/>
      <c r="E170" s="72"/>
    </row>
    <row r="171" spans="3:5" ht="15.75" customHeight="1">
      <c r="C171" s="72"/>
      <c r="D171" s="72"/>
      <c r="E171" s="72"/>
    </row>
    <row r="172" spans="3:5" ht="15.75" customHeight="1">
      <c r="C172" s="72"/>
      <c r="D172" s="72"/>
      <c r="E172" s="72"/>
    </row>
    <row r="173" spans="3:5" ht="15.75" customHeight="1">
      <c r="C173" s="72"/>
      <c r="D173" s="72"/>
      <c r="E173" s="72"/>
    </row>
    <row r="174" spans="3:5" ht="15.75" customHeight="1">
      <c r="C174" s="72"/>
      <c r="D174" s="72"/>
      <c r="E174" s="72"/>
    </row>
    <row r="175" spans="3:5" ht="15.75" customHeight="1">
      <c r="C175" s="72"/>
      <c r="D175" s="72"/>
      <c r="E175" s="72"/>
    </row>
    <row r="176" spans="3:5" ht="15.75" customHeight="1">
      <c r="C176" s="72"/>
      <c r="D176" s="72"/>
      <c r="E176" s="72"/>
    </row>
    <row r="177" spans="3:5" ht="15.75" customHeight="1">
      <c r="C177" s="72"/>
      <c r="D177" s="72"/>
      <c r="E177" s="72"/>
    </row>
    <row r="178" spans="3:5" ht="15.75" customHeight="1">
      <c r="C178" s="72"/>
      <c r="D178" s="72"/>
      <c r="E178" s="72"/>
    </row>
    <row r="179" spans="3:5" ht="15.75" customHeight="1">
      <c r="C179" s="72"/>
      <c r="D179" s="72"/>
      <c r="E179" s="72"/>
    </row>
    <row r="180" spans="3:5" ht="15.75" customHeight="1">
      <c r="C180" s="72"/>
      <c r="D180" s="72"/>
      <c r="E180" s="72"/>
    </row>
    <row r="181" spans="3:5" ht="15.75" customHeight="1">
      <c r="C181" s="72"/>
      <c r="D181" s="72"/>
      <c r="E181" s="72"/>
    </row>
    <row r="182" spans="3:5" ht="15.75" customHeight="1">
      <c r="C182" s="72"/>
      <c r="D182" s="72"/>
      <c r="E182" s="72"/>
    </row>
    <row r="183" spans="3:5" ht="15.75" customHeight="1">
      <c r="C183" s="72"/>
      <c r="D183" s="72"/>
      <c r="E183" s="72"/>
    </row>
    <row r="184" spans="3:5" ht="15.75" customHeight="1">
      <c r="C184" s="72"/>
      <c r="D184" s="72"/>
      <c r="E184" s="72"/>
    </row>
    <row r="185" spans="3:5" ht="15.75" customHeight="1">
      <c r="C185" s="72"/>
      <c r="D185" s="72"/>
      <c r="E185" s="72"/>
    </row>
    <row r="186" spans="3:5" ht="15.75" customHeight="1">
      <c r="C186" s="72"/>
      <c r="D186" s="72"/>
      <c r="E186" s="72"/>
    </row>
    <row r="187" spans="3:5" ht="15.75" customHeight="1">
      <c r="C187" s="72"/>
      <c r="D187" s="72"/>
      <c r="E187" s="72"/>
    </row>
    <row r="188" spans="3:5" ht="15.75" customHeight="1">
      <c r="C188" s="72"/>
      <c r="D188" s="72"/>
      <c r="E188" s="72"/>
    </row>
    <row r="189" spans="3:5" ht="15.75" customHeight="1">
      <c r="C189" s="72"/>
      <c r="D189" s="72"/>
      <c r="E189" s="72"/>
    </row>
    <row r="190" spans="3:5" ht="15.75" customHeight="1">
      <c r="C190" s="72"/>
      <c r="D190" s="72"/>
      <c r="E190" s="72"/>
    </row>
    <row r="191" spans="3:5" ht="15.75" customHeight="1">
      <c r="C191" s="72"/>
      <c r="D191" s="72"/>
      <c r="E191" s="72"/>
    </row>
    <row r="192" spans="3:5" ht="15.75" customHeight="1">
      <c r="C192" s="72"/>
      <c r="D192" s="72"/>
      <c r="E192" s="72"/>
    </row>
    <row r="193" spans="3:5" ht="15.75" customHeight="1">
      <c r="C193" s="72"/>
      <c r="D193" s="72"/>
      <c r="E193" s="72"/>
    </row>
    <row r="194" spans="3:5" ht="15.75" customHeight="1">
      <c r="C194" s="72"/>
      <c r="D194" s="72"/>
      <c r="E194" s="72"/>
    </row>
    <row r="195" spans="3:5" ht="15.75" customHeight="1">
      <c r="C195" s="72"/>
      <c r="D195" s="72"/>
      <c r="E195" s="72"/>
    </row>
    <row r="196" spans="3:5" ht="15.75" customHeight="1">
      <c r="C196" s="72"/>
      <c r="D196" s="72"/>
      <c r="E196" s="72"/>
    </row>
    <row r="197" spans="3:5" ht="15.75" customHeight="1">
      <c r="C197" s="72"/>
      <c r="D197" s="72"/>
      <c r="E197" s="72"/>
    </row>
    <row r="198" spans="3:5" ht="15.75" customHeight="1">
      <c r="C198" s="72"/>
      <c r="D198" s="72"/>
      <c r="E198" s="72"/>
    </row>
    <row r="199" spans="3:5" ht="15.75" customHeight="1">
      <c r="C199" s="72"/>
      <c r="D199" s="72"/>
      <c r="E199" s="72"/>
    </row>
    <row r="200" spans="3:5" ht="15.75" customHeight="1">
      <c r="C200" s="72"/>
      <c r="D200" s="72"/>
      <c r="E200" s="72"/>
    </row>
    <row r="201" spans="3:5" ht="15.75" customHeight="1">
      <c r="C201" s="72"/>
      <c r="D201" s="72"/>
      <c r="E201" s="72"/>
    </row>
    <row r="202" spans="3:5" ht="15.75" customHeight="1">
      <c r="C202" s="72"/>
      <c r="D202" s="72"/>
      <c r="E202" s="72"/>
    </row>
    <row r="203" spans="3:5" ht="15.75" customHeight="1">
      <c r="C203" s="72"/>
      <c r="D203" s="72"/>
      <c r="E203" s="72"/>
    </row>
    <row r="204" spans="3:5" ht="15.75" customHeight="1">
      <c r="C204" s="72"/>
      <c r="D204" s="72"/>
      <c r="E204" s="72"/>
    </row>
    <row r="205" spans="3:5" ht="15.75" customHeight="1">
      <c r="C205" s="72"/>
      <c r="D205" s="72"/>
      <c r="E205" s="72"/>
    </row>
    <row r="206" spans="3:5" ht="15.75" customHeight="1">
      <c r="C206" s="72"/>
      <c r="D206" s="72"/>
      <c r="E206" s="72"/>
    </row>
    <row r="207" spans="3:5" ht="15.75" customHeight="1">
      <c r="C207" s="72"/>
      <c r="D207" s="72"/>
      <c r="E207" s="72"/>
    </row>
    <row r="208" spans="3:5" ht="15.75" customHeight="1">
      <c r="C208" s="72"/>
      <c r="D208" s="72"/>
      <c r="E208" s="72"/>
    </row>
    <row r="209" spans="3:5" ht="15.75" customHeight="1">
      <c r="C209" s="72"/>
      <c r="D209" s="72"/>
      <c r="E209" s="72"/>
    </row>
    <row r="210" spans="3:5" ht="15.75" customHeight="1">
      <c r="C210" s="72"/>
      <c r="D210" s="72"/>
      <c r="E210" s="72"/>
    </row>
    <row r="211" spans="3:5" ht="15.75" customHeight="1">
      <c r="C211" s="72"/>
      <c r="D211" s="72"/>
      <c r="E211" s="72"/>
    </row>
    <row r="212" spans="3:5" ht="15.75" customHeight="1">
      <c r="C212" s="72"/>
      <c r="D212" s="72"/>
      <c r="E212" s="72"/>
    </row>
    <row r="213" spans="3:5" ht="15.75" customHeight="1">
      <c r="C213" s="72"/>
      <c r="D213" s="72"/>
      <c r="E213" s="72"/>
    </row>
    <row r="214" spans="3:5" ht="15.75" customHeight="1">
      <c r="C214" s="72"/>
      <c r="D214" s="72"/>
      <c r="E214" s="72"/>
    </row>
    <row r="215" spans="3:5" ht="15.75" customHeight="1">
      <c r="C215" s="72"/>
      <c r="D215" s="72"/>
      <c r="E215" s="72"/>
    </row>
    <row r="216" spans="3:5" ht="15.75" customHeight="1">
      <c r="C216" s="72"/>
      <c r="D216" s="72"/>
      <c r="E216" s="72"/>
    </row>
    <row r="217" spans="3:5" ht="15.75" customHeight="1">
      <c r="C217" s="72"/>
      <c r="D217" s="72"/>
      <c r="E217" s="72"/>
    </row>
    <row r="218" spans="3:5" ht="15.75" customHeight="1">
      <c r="C218" s="72"/>
      <c r="D218" s="72"/>
      <c r="E218" s="72"/>
    </row>
    <row r="219" spans="3:5" ht="15.75" customHeight="1">
      <c r="C219" s="72"/>
      <c r="D219" s="72"/>
      <c r="E219" s="72"/>
    </row>
    <row r="220" spans="3:5" ht="15.75" customHeight="1">
      <c r="C220" s="72"/>
      <c r="D220" s="72"/>
      <c r="E220" s="72"/>
    </row>
    <row r="221" spans="3:5" ht="15.75" customHeight="1"/>
    <row r="222" spans="3:5" ht="15.75" customHeight="1"/>
    <row r="223" spans="3:5" ht="15.75" customHeight="1"/>
    <row r="224" spans="3: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811"/>
  <sheetViews>
    <sheetView workbookViewId="0">
      <pane ySplit="7" topLeftCell="A8" activePane="bottomLeft" state="frozen"/>
      <selection pane="bottomLeft" activeCell="B9" sqref="B9"/>
    </sheetView>
  </sheetViews>
  <sheetFormatPr defaultColWidth="14.3984375" defaultRowHeight="15" customHeight="1"/>
  <cols>
    <col min="1" max="1" width="18.59765625" customWidth="1"/>
    <col min="2" max="2" width="15.3984375" customWidth="1"/>
    <col min="3" max="3" width="49.09765625" customWidth="1"/>
    <col min="4" max="4" width="7.09765625" customWidth="1"/>
    <col min="5" max="5" width="4.296875" customWidth="1"/>
    <col min="6" max="6" width="4" customWidth="1"/>
    <col min="7" max="8" width="13" customWidth="1"/>
    <col min="9" max="9" width="12.59765625" customWidth="1"/>
    <col min="10" max="10" width="12.59765625" hidden="1" customWidth="1"/>
    <col min="11" max="11" width="3" customWidth="1"/>
    <col min="12" max="12" width="18.59765625" customWidth="1"/>
    <col min="13" max="35" width="8.09765625" customWidth="1"/>
  </cols>
  <sheetData>
    <row r="1" spans="1:32" ht="12.75" customHeight="1">
      <c r="A1" s="75"/>
      <c r="B1" s="75"/>
      <c r="C1" s="709"/>
      <c r="D1" s="590"/>
      <c r="E1" s="590"/>
      <c r="F1" s="590"/>
      <c r="G1" s="590"/>
      <c r="H1" s="590"/>
      <c r="I1" s="590"/>
      <c r="J1" s="76"/>
      <c r="K1" s="77" t="s">
        <v>66</v>
      </c>
      <c r="L1" s="78" t="s">
        <v>67</v>
      </c>
      <c r="M1" s="79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1:32" ht="12.75" customHeight="1">
      <c r="A2" s="75"/>
      <c r="B2" s="75"/>
      <c r="C2" s="76"/>
      <c r="D2" s="75"/>
      <c r="E2" s="75"/>
      <c r="F2" s="75"/>
      <c r="G2" s="75"/>
      <c r="H2" s="75"/>
      <c r="I2" s="81"/>
      <c r="J2" s="75"/>
      <c r="K2" s="77" t="s">
        <v>66</v>
      </c>
      <c r="L2" s="78" t="s">
        <v>68</v>
      </c>
      <c r="M2" s="79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</row>
    <row r="3" spans="1:32" ht="12.75" customHeight="1">
      <c r="A3" s="75"/>
      <c r="B3" s="75"/>
      <c r="C3" s="76"/>
      <c r="D3" s="75"/>
      <c r="E3" s="75"/>
      <c r="F3" s="75"/>
      <c r="G3" s="75"/>
      <c r="H3" s="75"/>
      <c r="I3" s="81"/>
      <c r="J3" s="75"/>
      <c r="K3" s="77" t="s">
        <v>66</v>
      </c>
      <c r="L3" s="78" t="s">
        <v>69</v>
      </c>
      <c r="M3" s="79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</row>
    <row r="4" spans="1:32" ht="12.75" customHeight="1">
      <c r="A4" s="82"/>
      <c r="B4" s="83"/>
      <c r="C4" s="84"/>
      <c r="D4" s="84"/>
      <c r="E4" s="84"/>
      <c r="F4" s="84"/>
      <c r="G4" s="84"/>
      <c r="H4" s="84"/>
      <c r="I4" s="85" t="s">
        <v>70</v>
      </c>
      <c r="J4" s="86"/>
      <c r="K4" s="77" t="s">
        <v>66</v>
      </c>
      <c r="L4" s="78" t="s">
        <v>71</v>
      </c>
      <c r="M4" s="79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</row>
    <row r="5" spans="1:32" ht="12.75" customHeight="1">
      <c r="A5" s="82"/>
      <c r="B5" s="87" t="s">
        <v>72</v>
      </c>
      <c r="C5" s="87"/>
      <c r="D5" s="87"/>
      <c r="E5" s="87"/>
      <c r="F5" s="87"/>
      <c r="G5" s="87"/>
      <c r="H5" s="87"/>
      <c r="I5" s="88">
        <v>0.05</v>
      </c>
      <c r="J5" s="86"/>
      <c r="K5" s="77" t="s">
        <v>66</v>
      </c>
      <c r="L5" s="78" t="s">
        <v>73</v>
      </c>
      <c r="M5" s="79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spans="1:32" ht="12.75" customHeight="1">
      <c r="A6" s="89"/>
      <c r="B6" s="90"/>
      <c r="C6" s="90"/>
      <c r="D6" s="90"/>
      <c r="E6" s="90"/>
      <c r="F6" s="90"/>
      <c r="G6" s="90"/>
      <c r="H6" s="90"/>
      <c r="I6" s="91"/>
      <c r="J6" s="86"/>
      <c r="K6" s="77" t="s">
        <v>66</v>
      </c>
      <c r="L6" s="78" t="s">
        <v>74</v>
      </c>
      <c r="M6" s="79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spans="1:32" ht="23.25" customHeight="1">
      <c r="A7" s="92" t="s">
        <v>75</v>
      </c>
      <c r="B7" s="92" t="s">
        <v>76</v>
      </c>
      <c r="C7" s="92" t="s">
        <v>77</v>
      </c>
      <c r="D7" s="93" t="s">
        <v>78</v>
      </c>
      <c r="E7" s="93" t="s">
        <v>79</v>
      </c>
      <c r="F7" s="93" t="s">
        <v>80</v>
      </c>
      <c r="G7" s="93" t="s">
        <v>81</v>
      </c>
      <c r="H7" s="93" t="s">
        <v>82</v>
      </c>
      <c r="I7" s="94" t="s">
        <v>83</v>
      </c>
      <c r="J7" s="95" t="s">
        <v>84</v>
      </c>
      <c r="K7" s="96" t="s">
        <v>66</v>
      </c>
      <c r="L7" s="97" t="s">
        <v>85</v>
      </c>
      <c r="M7" s="79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spans="1:32" ht="19.5" customHeight="1">
      <c r="A8" s="710" t="s">
        <v>86</v>
      </c>
      <c r="B8" s="681"/>
      <c r="C8" s="681"/>
      <c r="D8" s="681"/>
      <c r="E8" s="681"/>
      <c r="F8" s="681"/>
      <c r="G8" s="681"/>
      <c r="H8" s="681"/>
      <c r="I8" s="681"/>
      <c r="J8" s="86"/>
      <c r="K8" s="98"/>
      <c r="L8" s="98"/>
      <c r="M8" s="79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spans="1:32" ht="18" customHeight="1">
      <c r="A9" s="99"/>
      <c r="B9" s="100" t="s">
        <v>87</v>
      </c>
      <c r="C9" s="101" t="s">
        <v>88</v>
      </c>
      <c r="D9" s="102" t="s">
        <v>89</v>
      </c>
      <c r="E9" s="103" t="s">
        <v>42</v>
      </c>
      <c r="F9" s="104" t="s">
        <v>90</v>
      </c>
      <c r="G9" s="105">
        <f t="shared" ref="G9:G23" si="0">H9/1.2</f>
        <v>24.05</v>
      </c>
      <c r="H9" s="106">
        <v>28.86</v>
      </c>
      <c r="I9" s="107">
        <f t="shared" ref="I9:I23" si="1">H9*(1-$I$5)</f>
        <v>27.416999999999998</v>
      </c>
      <c r="J9" s="108">
        <f t="shared" ref="J9:J23" si="2">H9/1.2</f>
        <v>24.05</v>
      </c>
      <c r="K9" s="109"/>
      <c r="L9" s="98"/>
      <c r="M9" s="79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spans="1:32" ht="18" customHeight="1">
      <c r="A10" s="110"/>
      <c r="B10" s="111"/>
      <c r="C10" s="112"/>
      <c r="D10" s="113" t="s">
        <v>91</v>
      </c>
      <c r="E10" s="114" t="s">
        <v>42</v>
      </c>
      <c r="F10" s="115" t="s">
        <v>90</v>
      </c>
      <c r="G10" s="116">
        <f t="shared" si="0"/>
        <v>28.1</v>
      </c>
      <c r="H10" s="117">
        <v>33.72</v>
      </c>
      <c r="I10" s="118">
        <f t="shared" si="1"/>
        <v>32.033999999999999</v>
      </c>
      <c r="J10" s="108">
        <f t="shared" si="2"/>
        <v>28.1</v>
      </c>
      <c r="K10" s="98"/>
      <c r="L10" s="98"/>
      <c r="M10" s="79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spans="1:32" ht="18" customHeight="1">
      <c r="A11" s="119"/>
      <c r="B11" s="111"/>
      <c r="C11" s="120" t="s">
        <v>92</v>
      </c>
      <c r="D11" s="121" t="s">
        <v>93</v>
      </c>
      <c r="E11" s="122" t="s">
        <v>42</v>
      </c>
      <c r="F11" s="123" t="s">
        <v>94</v>
      </c>
      <c r="G11" s="124">
        <f t="shared" si="0"/>
        <v>49.5</v>
      </c>
      <c r="H11" s="125">
        <v>59.4</v>
      </c>
      <c r="I11" s="126">
        <f t="shared" si="1"/>
        <v>56.429999999999993</v>
      </c>
      <c r="J11" s="127">
        <f t="shared" si="2"/>
        <v>49.5</v>
      </c>
      <c r="K11" s="98"/>
      <c r="L11" s="98"/>
      <c r="M11" s="79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1:32" ht="18" customHeight="1">
      <c r="A12" s="128"/>
      <c r="B12" s="129"/>
      <c r="C12" s="130"/>
      <c r="D12" s="131" t="s">
        <v>95</v>
      </c>
      <c r="E12" s="132" t="s">
        <v>42</v>
      </c>
      <c r="F12" s="133" t="s">
        <v>94</v>
      </c>
      <c r="G12" s="134">
        <f t="shared" si="0"/>
        <v>102.75</v>
      </c>
      <c r="H12" s="135">
        <v>123.3</v>
      </c>
      <c r="I12" s="136">
        <f t="shared" si="1"/>
        <v>117.13499999999999</v>
      </c>
      <c r="J12" s="127">
        <f t="shared" si="2"/>
        <v>102.75</v>
      </c>
      <c r="K12" s="98"/>
      <c r="L12" s="98"/>
      <c r="M12" s="79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spans="1:32" ht="18" customHeight="1">
      <c r="A13" s="99"/>
      <c r="B13" s="100" t="s">
        <v>96</v>
      </c>
      <c r="C13" s="101" t="s">
        <v>97</v>
      </c>
      <c r="D13" s="102" t="s">
        <v>89</v>
      </c>
      <c r="E13" s="103" t="s">
        <v>42</v>
      </c>
      <c r="F13" s="137" t="s">
        <v>90</v>
      </c>
      <c r="G13" s="105">
        <f t="shared" si="0"/>
        <v>39.750000000000007</v>
      </c>
      <c r="H13" s="106">
        <v>47.7</v>
      </c>
      <c r="I13" s="107">
        <f t="shared" si="1"/>
        <v>45.314999999999998</v>
      </c>
      <c r="J13" s="108">
        <f t="shared" si="2"/>
        <v>39.750000000000007</v>
      </c>
      <c r="K13" s="98"/>
      <c r="L13" s="98"/>
      <c r="M13" s="79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spans="1:32" ht="18" customHeight="1">
      <c r="A14" s="110"/>
      <c r="B14" s="111"/>
      <c r="C14" s="112"/>
      <c r="D14" s="113" t="s">
        <v>91</v>
      </c>
      <c r="E14" s="114" t="s">
        <v>42</v>
      </c>
      <c r="F14" s="138" t="s">
        <v>90</v>
      </c>
      <c r="G14" s="116">
        <f t="shared" si="0"/>
        <v>49.5</v>
      </c>
      <c r="H14" s="117">
        <v>59.4</v>
      </c>
      <c r="I14" s="118">
        <f t="shared" si="1"/>
        <v>56.429999999999993</v>
      </c>
      <c r="J14" s="108">
        <f t="shared" si="2"/>
        <v>49.5</v>
      </c>
      <c r="K14" s="98"/>
      <c r="L14" s="98"/>
      <c r="M14" s="79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spans="1:32" ht="18" customHeight="1">
      <c r="A15" s="119"/>
      <c r="B15" s="111"/>
      <c r="C15" s="120" t="s">
        <v>98</v>
      </c>
      <c r="D15" s="139" t="s">
        <v>93</v>
      </c>
      <c r="E15" s="122" t="s">
        <v>42</v>
      </c>
      <c r="F15" s="123" t="s">
        <v>94</v>
      </c>
      <c r="G15" s="124">
        <f t="shared" si="0"/>
        <v>77.25</v>
      </c>
      <c r="H15" s="125">
        <v>92.7</v>
      </c>
      <c r="I15" s="126">
        <f t="shared" si="1"/>
        <v>88.064999999999998</v>
      </c>
      <c r="J15" s="127">
        <f t="shared" si="2"/>
        <v>77.25</v>
      </c>
      <c r="K15" s="98"/>
      <c r="L15" s="98"/>
      <c r="M15" s="79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spans="1:32" ht="18" customHeight="1">
      <c r="A16" s="128"/>
      <c r="B16" s="129"/>
      <c r="C16" s="130"/>
      <c r="D16" s="140" t="s">
        <v>95</v>
      </c>
      <c r="E16" s="132" t="s">
        <v>42</v>
      </c>
      <c r="F16" s="133" t="s">
        <v>94</v>
      </c>
      <c r="G16" s="134">
        <f t="shared" si="0"/>
        <v>122.00000000000001</v>
      </c>
      <c r="H16" s="135">
        <v>146.4</v>
      </c>
      <c r="I16" s="136">
        <f t="shared" si="1"/>
        <v>139.08000000000001</v>
      </c>
      <c r="J16" s="127">
        <f t="shared" si="2"/>
        <v>122.00000000000001</v>
      </c>
      <c r="K16" s="98"/>
      <c r="L16" s="98"/>
      <c r="M16" s="79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spans="1:35" ht="18" customHeight="1">
      <c r="A17" s="141"/>
      <c r="B17" s="100" t="s">
        <v>99</v>
      </c>
      <c r="C17" s="101" t="s">
        <v>100</v>
      </c>
      <c r="D17" s="102" t="s">
        <v>101</v>
      </c>
      <c r="E17" s="103" t="s">
        <v>42</v>
      </c>
      <c r="F17" s="137" t="s">
        <v>90</v>
      </c>
      <c r="G17" s="105">
        <f t="shared" si="0"/>
        <v>38</v>
      </c>
      <c r="H17" s="106">
        <v>45.6</v>
      </c>
      <c r="I17" s="107">
        <f t="shared" si="1"/>
        <v>43.32</v>
      </c>
      <c r="J17" s="108">
        <f t="shared" si="2"/>
        <v>38</v>
      </c>
      <c r="K17" s="98"/>
      <c r="L17" s="98"/>
      <c r="M17" s="79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spans="1:35" ht="18" customHeight="1">
      <c r="A18" s="119"/>
      <c r="B18" s="111"/>
      <c r="C18" s="112"/>
      <c r="D18" s="113" t="s">
        <v>91</v>
      </c>
      <c r="E18" s="114" t="s">
        <v>42</v>
      </c>
      <c r="F18" s="138" t="s">
        <v>90</v>
      </c>
      <c r="G18" s="116">
        <f t="shared" si="0"/>
        <v>44.85</v>
      </c>
      <c r="H18" s="117">
        <v>53.82</v>
      </c>
      <c r="I18" s="118">
        <f t="shared" si="1"/>
        <v>51.128999999999998</v>
      </c>
      <c r="J18" s="108">
        <f t="shared" si="2"/>
        <v>44.85</v>
      </c>
      <c r="K18" s="98"/>
      <c r="L18" s="98"/>
      <c r="M18" s="79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spans="1:35" ht="18" customHeight="1">
      <c r="A19" s="119"/>
      <c r="B19" s="111"/>
      <c r="C19" s="120" t="s">
        <v>102</v>
      </c>
      <c r="D19" s="139" t="s">
        <v>93</v>
      </c>
      <c r="E19" s="122" t="s">
        <v>42</v>
      </c>
      <c r="F19" s="123" t="s">
        <v>94</v>
      </c>
      <c r="G19" s="124">
        <f t="shared" si="0"/>
        <v>74.500000000000014</v>
      </c>
      <c r="H19" s="125">
        <v>89.4</v>
      </c>
      <c r="I19" s="126">
        <f t="shared" si="1"/>
        <v>84.93</v>
      </c>
      <c r="J19" s="127">
        <f t="shared" si="2"/>
        <v>74.500000000000014</v>
      </c>
      <c r="K19" s="98"/>
      <c r="L19" s="98"/>
      <c r="M19" s="79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spans="1:35" ht="18" customHeight="1">
      <c r="A20" s="128"/>
      <c r="B20" s="129"/>
      <c r="C20" s="130"/>
      <c r="D20" s="140" t="s">
        <v>95</v>
      </c>
      <c r="E20" s="132" t="s">
        <v>42</v>
      </c>
      <c r="F20" s="133" t="s">
        <v>94</v>
      </c>
      <c r="G20" s="134">
        <f t="shared" si="0"/>
        <v>116</v>
      </c>
      <c r="H20" s="135">
        <v>139.19999999999999</v>
      </c>
      <c r="I20" s="136">
        <f t="shared" si="1"/>
        <v>132.23999999999998</v>
      </c>
      <c r="J20" s="127">
        <f t="shared" si="2"/>
        <v>116</v>
      </c>
      <c r="K20" s="98"/>
      <c r="L20" s="98"/>
      <c r="M20" s="79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spans="1:35" ht="30" customHeight="1">
      <c r="A21" s="141"/>
      <c r="B21" s="100" t="s">
        <v>103</v>
      </c>
      <c r="C21" s="101" t="s">
        <v>104</v>
      </c>
      <c r="D21" s="102" t="s">
        <v>101</v>
      </c>
      <c r="E21" s="103" t="s">
        <v>42</v>
      </c>
      <c r="F21" s="137" t="s">
        <v>90</v>
      </c>
      <c r="G21" s="105">
        <f t="shared" si="0"/>
        <v>52</v>
      </c>
      <c r="H21" s="106">
        <v>62.4</v>
      </c>
      <c r="I21" s="107">
        <f t="shared" si="1"/>
        <v>59.279999999999994</v>
      </c>
      <c r="J21" s="108">
        <f t="shared" si="2"/>
        <v>52</v>
      </c>
      <c r="K21" s="109"/>
      <c r="L21" s="98"/>
      <c r="M21" s="79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spans="1:35" ht="30" customHeight="1">
      <c r="A22" s="128"/>
      <c r="B22" s="129"/>
      <c r="C22" s="130" t="s">
        <v>105</v>
      </c>
      <c r="D22" s="142" t="s">
        <v>91</v>
      </c>
      <c r="E22" s="143" t="s">
        <v>42</v>
      </c>
      <c r="F22" s="144" t="s">
        <v>90</v>
      </c>
      <c r="G22" s="145">
        <f t="shared" si="0"/>
        <v>61.000000000000007</v>
      </c>
      <c r="H22" s="146">
        <v>73.2</v>
      </c>
      <c r="I22" s="147">
        <f t="shared" si="1"/>
        <v>69.540000000000006</v>
      </c>
      <c r="J22" s="108">
        <f t="shared" si="2"/>
        <v>61.000000000000007</v>
      </c>
      <c r="K22" s="98"/>
      <c r="L22" s="98"/>
      <c r="M22" s="79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spans="1:35" ht="24.75" customHeight="1">
      <c r="A23" s="141"/>
      <c r="B23" s="100" t="s">
        <v>106</v>
      </c>
      <c r="C23" s="101" t="s">
        <v>107</v>
      </c>
      <c r="D23" s="148" t="s">
        <v>108</v>
      </c>
      <c r="E23" s="149" t="s">
        <v>42</v>
      </c>
      <c r="F23" s="150" t="s">
        <v>90</v>
      </c>
      <c r="G23" s="151">
        <f t="shared" si="0"/>
        <v>83.250000000000014</v>
      </c>
      <c r="H23" s="152">
        <v>99.9</v>
      </c>
      <c r="I23" s="153">
        <f t="shared" si="1"/>
        <v>94.905000000000001</v>
      </c>
      <c r="J23" s="108">
        <f t="shared" si="2"/>
        <v>83.250000000000014</v>
      </c>
      <c r="K23" s="98"/>
      <c r="L23" s="98"/>
      <c r="M23" s="79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spans="1:35" ht="24.75" customHeight="1">
      <c r="A24" s="128"/>
      <c r="B24" s="129"/>
      <c r="C24" s="130" t="s">
        <v>109</v>
      </c>
      <c r="D24" s="142"/>
      <c r="E24" s="143"/>
      <c r="F24" s="144"/>
      <c r="G24" s="145"/>
      <c r="H24" s="146"/>
      <c r="I24" s="147"/>
      <c r="J24" s="108"/>
      <c r="K24" s="98"/>
      <c r="L24" s="98"/>
      <c r="M24" s="79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</row>
    <row r="25" spans="1:35" ht="21.75" customHeight="1">
      <c r="A25" s="141"/>
      <c r="B25" s="100" t="s">
        <v>110</v>
      </c>
      <c r="C25" s="154" t="s">
        <v>111</v>
      </c>
      <c r="D25" s="102" t="s">
        <v>89</v>
      </c>
      <c r="E25" s="103" t="s">
        <v>42</v>
      </c>
      <c r="F25" s="137" t="s">
        <v>90</v>
      </c>
      <c r="G25" s="105">
        <f t="shared" ref="G25:G45" si="3">H25/1.2</f>
        <v>44</v>
      </c>
      <c r="H25" s="106">
        <v>52.8</v>
      </c>
      <c r="I25" s="107">
        <f t="shared" ref="I25:I45" si="4">H25*(1-$I$5)</f>
        <v>50.16</v>
      </c>
      <c r="J25" s="108">
        <f t="shared" ref="J25:J45" si="5">H25/1.2</f>
        <v>44</v>
      </c>
      <c r="K25" s="98"/>
      <c r="L25" s="98"/>
      <c r="M25" s="79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</row>
    <row r="26" spans="1:35" ht="21.75" customHeight="1">
      <c r="A26" s="119"/>
      <c r="B26" s="111"/>
      <c r="C26" s="120" t="s">
        <v>112</v>
      </c>
      <c r="D26" s="113" t="s">
        <v>91</v>
      </c>
      <c r="E26" s="114" t="s">
        <v>42</v>
      </c>
      <c r="F26" s="155" t="s">
        <v>94</v>
      </c>
      <c r="G26" s="116">
        <f t="shared" si="3"/>
        <v>58.250000000000007</v>
      </c>
      <c r="H26" s="117">
        <v>69.900000000000006</v>
      </c>
      <c r="I26" s="118">
        <f t="shared" si="4"/>
        <v>66.405000000000001</v>
      </c>
      <c r="J26" s="108">
        <f t="shared" si="5"/>
        <v>58.250000000000007</v>
      </c>
      <c r="K26" s="98"/>
      <c r="L26" s="98"/>
      <c r="M26" s="79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</row>
    <row r="27" spans="1:35" ht="21.75" customHeight="1">
      <c r="A27" s="128"/>
      <c r="B27" s="129"/>
      <c r="C27" s="130"/>
      <c r="D27" s="140" t="s">
        <v>113</v>
      </c>
      <c r="E27" s="132" t="s">
        <v>42</v>
      </c>
      <c r="F27" s="133" t="s">
        <v>94</v>
      </c>
      <c r="G27" s="134">
        <f t="shared" si="3"/>
        <v>111.25</v>
      </c>
      <c r="H27" s="135">
        <v>133.5</v>
      </c>
      <c r="I27" s="136">
        <f t="shared" si="4"/>
        <v>126.82499999999999</v>
      </c>
      <c r="J27" s="127">
        <f t="shared" si="5"/>
        <v>111.25</v>
      </c>
      <c r="K27" s="98"/>
      <c r="L27" s="98"/>
      <c r="M27" s="79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</row>
    <row r="28" spans="1:35" ht="21.75" customHeight="1">
      <c r="A28" s="141"/>
      <c r="B28" s="100" t="s">
        <v>114</v>
      </c>
      <c r="C28" s="154" t="s">
        <v>115</v>
      </c>
      <c r="D28" s="102" t="s">
        <v>101</v>
      </c>
      <c r="E28" s="103" t="s">
        <v>42</v>
      </c>
      <c r="F28" s="137" t="s">
        <v>90</v>
      </c>
      <c r="G28" s="105">
        <f t="shared" si="3"/>
        <v>41.25</v>
      </c>
      <c r="H28" s="106">
        <v>49.5</v>
      </c>
      <c r="I28" s="107">
        <f t="shared" si="4"/>
        <v>47.024999999999999</v>
      </c>
      <c r="J28" s="108">
        <f t="shared" si="5"/>
        <v>41.25</v>
      </c>
      <c r="K28" s="98"/>
      <c r="L28" s="98"/>
      <c r="M28" s="79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</row>
    <row r="29" spans="1:35" ht="21.75" customHeight="1">
      <c r="A29" s="119"/>
      <c r="B29" s="111"/>
      <c r="C29" s="120" t="s">
        <v>116</v>
      </c>
      <c r="D29" s="113" t="s">
        <v>91</v>
      </c>
      <c r="E29" s="114" t="s">
        <v>42</v>
      </c>
      <c r="F29" s="138" t="s">
        <v>90</v>
      </c>
      <c r="G29" s="116">
        <f t="shared" si="3"/>
        <v>50</v>
      </c>
      <c r="H29" s="117">
        <v>60</v>
      </c>
      <c r="I29" s="118">
        <f t="shared" si="4"/>
        <v>57</v>
      </c>
      <c r="J29" s="108">
        <f t="shared" si="5"/>
        <v>50</v>
      </c>
      <c r="K29" s="98"/>
      <c r="L29" s="98"/>
      <c r="M29" s="79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</row>
    <row r="30" spans="1:35" ht="21.75" customHeight="1">
      <c r="A30" s="128"/>
      <c r="B30" s="129"/>
      <c r="C30" s="130"/>
      <c r="D30" s="140" t="s">
        <v>95</v>
      </c>
      <c r="E30" s="132" t="s">
        <v>42</v>
      </c>
      <c r="F30" s="133" t="s">
        <v>94</v>
      </c>
      <c r="G30" s="134">
        <f t="shared" si="3"/>
        <v>124.25</v>
      </c>
      <c r="H30" s="135">
        <v>149.1</v>
      </c>
      <c r="I30" s="136">
        <f t="shared" si="4"/>
        <v>141.64499999999998</v>
      </c>
      <c r="J30" s="127">
        <f t="shared" si="5"/>
        <v>124.25</v>
      </c>
      <c r="K30" s="98"/>
      <c r="L30" s="98"/>
      <c r="M30" s="79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156"/>
      <c r="AH30" s="156"/>
      <c r="AI30" s="156"/>
    </row>
    <row r="31" spans="1:35" ht="21.75" customHeight="1">
      <c r="A31" s="141"/>
      <c r="B31" s="100" t="s">
        <v>117</v>
      </c>
      <c r="C31" s="154" t="s">
        <v>118</v>
      </c>
      <c r="D31" s="102" t="s">
        <v>89</v>
      </c>
      <c r="E31" s="103" t="s">
        <v>42</v>
      </c>
      <c r="F31" s="137" t="s">
        <v>90</v>
      </c>
      <c r="G31" s="105">
        <f t="shared" si="3"/>
        <v>46.000000000000007</v>
      </c>
      <c r="H31" s="106">
        <v>55.2</v>
      </c>
      <c r="I31" s="107">
        <f t="shared" si="4"/>
        <v>52.44</v>
      </c>
      <c r="J31" s="108">
        <f t="shared" si="5"/>
        <v>46.000000000000007</v>
      </c>
      <c r="K31" s="98"/>
      <c r="L31" s="98"/>
      <c r="M31" s="79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156"/>
      <c r="AH31" s="156"/>
      <c r="AI31" s="156"/>
    </row>
    <row r="32" spans="1:35" ht="21.75" customHeight="1">
      <c r="A32" s="119"/>
      <c r="B32" s="111"/>
      <c r="C32" s="120" t="s">
        <v>119</v>
      </c>
      <c r="D32" s="113" t="s">
        <v>91</v>
      </c>
      <c r="E32" s="114" t="s">
        <v>42</v>
      </c>
      <c r="F32" s="155" t="s">
        <v>94</v>
      </c>
      <c r="G32" s="116">
        <f t="shared" si="3"/>
        <v>61.000000000000007</v>
      </c>
      <c r="H32" s="117">
        <v>73.2</v>
      </c>
      <c r="I32" s="118">
        <f t="shared" si="4"/>
        <v>69.540000000000006</v>
      </c>
      <c r="J32" s="108">
        <f t="shared" si="5"/>
        <v>61.000000000000007</v>
      </c>
      <c r="K32" s="98"/>
      <c r="L32" s="98"/>
      <c r="M32" s="79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156"/>
      <c r="AH32" s="156"/>
      <c r="AI32" s="156"/>
    </row>
    <row r="33" spans="1:35" ht="21.75" customHeight="1">
      <c r="A33" s="128"/>
      <c r="B33" s="129"/>
      <c r="C33" s="130"/>
      <c r="D33" s="140" t="s">
        <v>113</v>
      </c>
      <c r="E33" s="132" t="s">
        <v>42</v>
      </c>
      <c r="F33" s="133" t="s">
        <v>94</v>
      </c>
      <c r="G33" s="134">
        <f t="shared" si="3"/>
        <v>114.00000000000001</v>
      </c>
      <c r="H33" s="135">
        <v>136.80000000000001</v>
      </c>
      <c r="I33" s="136">
        <f t="shared" si="4"/>
        <v>129.96</v>
      </c>
      <c r="J33" s="127">
        <f t="shared" si="5"/>
        <v>114.00000000000001</v>
      </c>
      <c r="K33" s="98"/>
      <c r="L33" s="98"/>
      <c r="M33" s="79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156"/>
      <c r="AH33" s="156"/>
      <c r="AI33" s="156"/>
    </row>
    <row r="34" spans="1:35" ht="30" customHeight="1">
      <c r="A34" s="141"/>
      <c r="B34" s="100" t="s">
        <v>120</v>
      </c>
      <c r="C34" s="101" t="s">
        <v>121</v>
      </c>
      <c r="D34" s="102" t="s">
        <v>101</v>
      </c>
      <c r="E34" s="103" t="s">
        <v>42</v>
      </c>
      <c r="F34" s="137" t="s">
        <v>90</v>
      </c>
      <c r="G34" s="105">
        <f t="shared" si="3"/>
        <v>54.500000000000007</v>
      </c>
      <c r="H34" s="106">
        <v>65.400000000000006</v>
      </c>
      <c r="I34" s="107">
        <f t="shared" si="4"/>
        <v>62.13</v>
      </c>
      <c r="J34" s="108">
        <f t="shared" si="5"/>
        <v>54.500000000000007</v>
      </c>
      <c r="K34" s="109"/>
      <c r="L34" s="98"/>
      <c r="M34" s="79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156"/>
      <c r="AH34" s="156"/>
      <c r="AI34" s="156"/>
    </row>
    <row r="35" spans="1:35" ht="30" customHeight="1">
      <c r="A35" s="128"/>
      <c r="B35" s="129"/>
      <c r="C35" s="157" t="s">
        <v>122</v>
      </c>
      <c r="D35" s="142" t="s">
        <v>91</v>
      </c>
      <c r="E35" s="143" t="s">
        <v>42</v>
      </c>
      <c r="F35" s="144" t="s">
        <v>90</v>
      </c>
      <c r="G35" s="145">
        <f t="shared" si="3"/>
        <v>58.250000000000007</v>
      </c>
      <c r="H35" s="146">
        <v>69.900000000000006</v>
      </c>
      <c r="I35" s="147">
        <f t="shared" si="4"/>
        <v>66.405000000000001</v>
      </c>
      <c r="J35" s="108">
        <f t="shared" si="5"/>
        <v>58.250000000000007</v>
      </c>
      <c r="K35" s="98"/>
      <c r="L35" s="98"/>
      <c r="M35" s="79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30" customHeight="1">
      <c r="A36" s="141"/>
      <c r="B36" s="100" t="s">
        <v>123</v>
      </c>
      <c r="C36" s="154" t="s">
        <v>124</v>
      </c>
      <c r="D36" s="102" t="s">
        <v>101</v>
      </c>
      <c r="E36" s="103" t="s">
        <v>42</v>
      </c>
      <c r="F36" s="158" t="s">
        <v>94</v>
      </c>
      <c r="G36" s="105">
        <f t="shared" si="3"/>
        <v>70.5</v>
      </c>
      <c r="H36" s="106">
        <v>84.6</v>
      </c>
      <c r="I36" s="107">
        <f t="shared" si="4"/>
        <v>80.36999999999999</v>
      </c>
      <c r="J36" s="108">
        <f t="shared" si="5"/>
        <v>70.5</v>
      </c>
      <c r="K36" s="98"/>
      <c r="L36" s="98"/>
      <c r="M36" s="79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30" customHeight="1">
      <c r="A37" s="128"/>
      <c r="B37" s="129"/>
      <c r="C37" s="130" t="s">
        <v>125</v>
      </c>
      <c r="D37" s="142" t="s">
        <v>91</v>
      </c>
      <c r="E37" s="143" t="s">
        <v>42</v>
      </c>
      <c r="F37" s="159" t="s">
        <v>94</v>
      </c>
      <c r="G37" s="145">
        <f t="shared" si="3"/>
        <v>72.5</v>
      </c>
      <c r="H37" s="146">
        <v>87</v>
      </c>
      <c r="I37" s="147">
        <f t="shared" si="4"/>
        <v>82.649999999999991</v>
      </c>
      <c r="J37" s="108">
        <f t="shared" si="5"/>
        <v>72.5</v>
      </c>
      <c r="K37" s="160"/>
      <c r="L37" s="98"/>
      <c r="M37" s="79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21.75" customHeight="1">
      <c r="A38" s="141"/>
      <c r="B38" s="100" t="s">
        <v>126</v>
      </c>
      <c r="C38" s="101" t="s">
        <v>127</v>
      </c>
      <c r="D38" s="102" t="s">
        <v>89</v>
      </c>
      <c r="E38" s="103" t="s">
        <v>42</v>
      </c>
      <c r="F38" s="137" t="s">
        <v>90</v>
      </c>
      <c r="G38" s="105">
        <f t="shared" si="3"/>
        <v>49.750000000000007</v>
      </c>
      <c r="H38" s="106">
        <v>59.7</v>
      </c>
      <c r="I38" s="107">
        <f t="shared" si="4"/>
        <v>56.715000000000003</v>
      </c>
      <c r="J38" s="108">
        <f t="shared" si="5"/>
        <v>49.750000000000007</v>
      </c>
      <c r="K38" s="98"/>
      <c r="L38" s="98"/>
      <c r="M38" s="79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3.5" customHeight="1">
      <c r="A39" s="119"/>
      <c r="B39" s="111"/>
      <c r="C39" s="112"/>
      <c r="D39" s="113" t="s">
        <v>91</v>
      </c>
      <c r="E39" s="114" t="s">
        <v>42</v>
      </c>
      <c r="F39" s="155" t="s">
        <v>94</v>
      </c>
      <c r="G39" s="116">
        <f t="shared" si="3"/>
        <v>65.5</v>
      </c>
      <c r="H39" s="117">
        <v>78.599999999999994</v>
      </c>
      <c r="I39" s="118">
        <f t="shared" si="4"/>
        <v>74.669999999999987</v>
      </c>
      <c r="J39" s="108">
        <f t="shared" si="5"/>
        <v>65.5</v>
      </c>
      <c r="K39" s="98"/>
      <c r="L39" s="98"/>
      <c r="M39" s="79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28.5" customHeight="1">
      <c r="A40" s="128"/>
      <c r="B40" s="129"/>
      <c r="C40" s="130" t="s">
        <v>128</v>
      </c>
      <c r="D40" s="161" t="s">
        <v>93</v>
      </c>
      <c r="E40" s="162" t="s">
        <v>42</v>
      </c>
      <c r="F40" s="163" t="s">
        <v>94</v>
      </c>
      <c r="G40" s="164">
        <f t="shared" si="3"/>
        <v>105</v>
      </c>
      <c r="H40" s="165">
        <v>126</v>
      </c>
      <c r="I40" s="166">
        <f t="shared" si="4"/>
        <v>119.69999999999999</v>
      </c>
      <c r="J40" s="127">
        <f t="shared" si="5"/>
        <v>105</v>
      </c>
      <c r="K40" s="98"/>
      <c r="L40" s="98"/>
      <c r="M40" s="79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5.75" customHeight="1">
      <c r="A41" s="141"/>
      <c r="B41" s="100" t="s">
        <v>129</v>
      </c>
      <c r="C41" s="101" t="s">
        <v>130</v>
      </c>
      <c r="D41" s="102" t="s">
        <v>89</v>
      </c>
      <c r="E41" s="103" t="s">
        <v>42</v>
      </c>
      <c r="F41" s="137" t="s">
        <v>90</v>
      </c>
      <c r="G41" s="105">
        <f t="shared" si="3"/>
        <v>44.5</v>
      </c>
      <c r="H41" s="106">
        <v>53.4</v>
      </c>
      <c r="I41" s="107">
        <f t="shared" si="4"/>
        <v>50.73</v>
      </c>
      <c r="J41" s="108">
        <f t="shared" si="5"/>
        <v>44.5</v>
      </c>
      <c r="K41" s="98"/>
      <c r="L41" s="98"/>
      <c r="M41" s="79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5.75" customHeight="1">
      <c r="A42" s="119"/>
      <c r="B42" s="111"/>
      <c r="C42" s="112"/>
      <c r="D42" s="113" t="s">
        <v>91</v>
      </c>
      <c r="E42" s="114" t="s">
        <v>42</v>
      </c>
      <c r="F42" s="138" t="s">
        <v>90</v>
      </c>
      <c r="G42" s="116">
        <f t="shared" si="3"/>
        <v>54.500000000000007</v>
      </c>
      <c r="H42" s="117">
        <v>65.400000000000006</v>
      </c>
      <c r="I42" s="118">
        <f t="shared" si="4"/>
        <v>62.13</v>
      </c>
      <c r="J42" s="108">
        <f t="shared" si="5"/>
        <v>54.500000000000007</v>
      </c>
      <c r="K42" s="98"/>
      <c r="L42" s="98"/>
      <c r="M42" s="79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5.75" customHeight="1">
      <c r="A43" s="119"/>
      <c r="B43" s="111"/>
      <c r="C43" s="167" t="s">
        <v>131</v>
      </c>
      <c r="D43" s="139" t="s">
        <v>93</v>
      </c>
      <c r="E43" s="122" t="s">
        <v>42</v>
      </c>
      <c r="F43" s="123" t="s">
        <v>94</v>
      </c>
      <c r="G43" s="124">
        <f t="shared" si="3"/>
        <v>85.5</v>
      </c>
      <c r="H43" s="125">
        <v>102.6</v>
      </c>
      <c r="I43" s="126">
        <f t="shared" si="4"/>
        <v>97.469999999999985</v>
      </c>
      <c r="J43" s="127">
        <f t="shared" si="5"/>
        <v>85.5</v>
      </c>
      <c r="K43" s="98"/>
      <c r="L43" s="98"/>
      <c r="M43" s="79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5.75" customHeight="1">
      <c r="A44" s="128"/>
      <c r="B44" s="129"/>
      <c r="C44" s="157"/>
      <c r="D44" s="168" t="s">
        <v>95</v>
      </c>
      <c r="E44" s="132" t="s">
        <v>42</v>
      </c>
      <c r="F44" s="133" t="s">
        <v>94</v>
      </c>
      <c r="G44" s="134">
        <f t="shared" si="3"/>
        <v>141.25</v>
      </c>
      <c r="H44" s="135">
        <v>169.5</v>
      </c>
      <c r="I44" s="136">
        <f t="shared" si="4"/>
        <v>161.02500000000001</v>
      </c>
      <c r="J44" s="127">
        <f t="shared" si="5"/>
        <v>141.25</v>
      </c>
      <c r="K44" s="98"/>
      <c r="L44" s="98"/>
      <c r="M44" s="79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30" customHeight="1">
      <c r="A45" s="141"/>
      <c r="B45" s="100" t="s">
        <v>132</v>
      </c>
      <c r="C45" s="101" t="s">
        <v>133</v>
      </c>
      <c r="D45" s="169" t="s">
        <v>91</v>
      </c>
      <c r="E45" s="170" t="s">
        <v>42</v>
      </c>
      <c r="F45" s="171" t="s">
        <v>90</v>
      </c>
      <c r="G45" s="172">
        <f t="shared" si="3"/>
        <v>78.250000000000014</v>
      </c>
      <c r="H45" s="173">
        <v>93.9</v>
      </c>
      <c r="I45" s="174">
        <f t="shared" si="4"/>
        <v>89.204999999999998</v>
      </c>
      <c r="J45" s="108">
        <f t="shared" si="5"/>
        <v>78.250000000000014</v>
      </c>
      <c r="K45" s="98"/>
      <c r="L45" s="98"/>
      <c r="M45" s="79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24.75" customHeight="1">
      <c r="A46" s="128"/>
      <c r="B46" s="129"/>
      <c r="C46" s="130" t="s">
        <v>134</v>
      </c>
      <c r="D46" s="175"/>
      <c r="E46" s="176"/>
      <c r="F46" s="177"/>
      <c r="G46" s="178"/>
      <c r="H46" s="179"/>
      <c r="I46" s="180"/>
      <c r="J46" s="108"/>
      <c r="K46" s="98"/>
      <c r="L46" s="98"/>
      <c r="M46" s="79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30" customHeight="1">
      <c r="A47" s="141"/>
      <c r="B47" s="100" t="s">
        <v>135</v>
      </c>
      <c r="C47" s="181" t="s">
        <v>136</v>
      </c>
      <c r="D47" s="169" t="s">
        <v>91</v>
      </c>
      <c r="E47" s="170" t="s">
        <v>42</v>
      </c>
      <c r="F47" s="171" t="s">
        <v>90</v>
      </c>
      <c r="G47" s="172">
        <f>H47/1.2</f>
        <v>68.5</v>
      </c>
      <c r="H47" s="173">
        <v>82.2</v>
      </c>
      <c r="I47" s="174">
        <f>H47*(1-$I$5)</f>
        <v>78.09</v>
      </c>
      <c r="J47" s="108">
        <f>H47/1.2</f>
        <v>68.5</v>
      </c>
      <c r="K47" s="98"/>
      <c r="L47" s="98"/>
      <c r="M47" s="79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24.75" customHeight="1">
      <c r="A48" s="128"/>
      <c r="B48" s="129"/>
      <c r="C48" s="130" t="s">
        <v>137</v>
      </c>
      <c r="D48" s="175"/>
      <c r="E48" s="176"/>
      <c r="F48" s="177"/>
      <c r="G48" s="178"/>
      <c r="H48" s="179"/>
      <c r="I48" s="180"/>
      <c r="J48" s="108"/>
      <c r="K48" s="98"/>
      <c r="L48" s="98"/>
      <c r="M48" s="79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24.75" customHeight="1">
      <c r="A49" s="182" t="s">
        <v>75</v>
      </c>
      <c r="B49" s="183" t="s">
        <v>138</v>
      </c>
      <c r="C49" s="182" t="s">
        <v>77</v>
      </c>
      <c r="D49" s="184" t="s">
        <v>139</v>
      </c>
      <c r="E49" s="184" t="s">
        <v>79</v>
      </c>
      <c r="F49" s="182"/>
      <c r="G49" s="185" t="e">
        <f t="shared" ref="G49:G53" si="6">H49/1.2</f>
        <v>#VALUE!</v>
      </c>
      <c r="H49" s="186" t="s">
        <v>140</v>
      </c>
      <c r="I49" s="187" t="s">
        <v>141</v>
      </c>
      <c r="J49" s="188"/>
      <c r="K49" s="98"/>
      <c r="L49" s="98"/>
      <c r="M49" s="79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8" customHeight="1">
      <c r="A50" s="119"/>
      <c r="B50" s="111" t="s">
        <v>142</v>
      </c>
      <c r="C50" s="189" t="s">
        <v>143</v>
      </c>
      <c r="D50" s="190" t="s">
        <v>89</v>
      </c>
      <c r="E50" s="191" t="s">
        <v>42</v>
      </c>
      <c r="F50" s="192" t="s">
        <v>90</v>
      </c>
      <c r="G50" s="193">
        <f t="shared" si="6"/>
        <v>40.25</v>
      </c>
      <c r="H50" s="194">
        <v>48.3</v>
      </c>
      <c r="I50" s="195">
        <f t="shared" ref="I50:I53" si="7">H50*(1-$I$5)</f>
        <v>45.884999999999998</v>
      </c>
      <c r="J50" s="108">
        <f t="shared" ref="J50:J53" si="8">H50/1.2</f>
        <v>40.25</v>
      </c>
      <c r="K50" s="98"/>
      <c r="L50" s="98"/>
      <c r="M50" s="79"/>
      <c r="N50" s="80"/>
      <c r="O50" s="80">
        <v>65.55</v>
      </c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8" customHeight="1">
      <c r="A51" s="119"/>
      <c r="B51" s="111"/>
      <c r="C51" s="120" t="s">
        <v>144</v>
      </c>
      <c r="D51" s="196" t="s">
        <v>145</v>
      </c>
      <c r="E51" s="197" t="s">
        <v>42</v>
      </c>
      <c r="F51" s="198" t="s">
        <v>94</v>
      </c>
      <c r="G51" s="199">
        <f t="shared" si="6"/>
        <v>57.5</v>
      </c>
      <c r="H51" s="200">
        <v>69</v>
      </c>
      <c r="I51" s="201">
        <f t="shared" si="7"/>
        <v>65.55</v>
      </c>
      <c r="J51" s="127">
        <f t="shared" si="8"/>
        <v>57.5</v>
      </c>
      <c r="K51" s="98"/>
      <c r="L51" s="98"/>
      <c r="M51" s="79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8" customHeight="1">
      <c r="A52" s="128"/>
      <c r="B52" s="129"/>
      <c r="C52" s="130"/>
      <c r="D52" s="168" t="s">
        <v>95</v>
      </c>
      <c r="E52" s="132" t="s">
        <v>42</v>
      </c>
      <c r="F52" s="133" t="s">
        <v>94</v>
      </c>
      <c r="G52" s="134">
        <f t="shared" si="6"/>
        <v>139.58333333333334</v>
      </c>
      <c r="H52" s="135">
        <v>167.5</v>
      </c>
      <c r="I52" s="136">
        <f t="shared" si="7"/>
        <v>159.125</v>
      </c>
      <c r="J52" s="127">
        <f t="shared" si="8"/>
        <v>139.58333333333334</v>
      </c>
      <c r="K52" s="98"/>
      <c r="L52" s="98"/>
      <c r="M52" s="79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24.75" customHeight="1">
      <c r="A53" s="141"/>
      <c r="B53" s="100" t="s">
        <v>146</v>
      </c>
      <c r="C53" s="101" t="s">
        <v>147</v>
      </c>
      <c r="D53" s="102" t="s">
        <v>89</v>
      </c>
      <c r="E53" s="103" t="s">
        <v>42</v>
      </c>
      <c r="F53" s="137" t="s">
        <v>90</v>
      </c>
      <c r="G53" s="105">
        <f t="shared" si="6"/>
        <v>65.5</v>
      </c>
      <c r="H53" s="106">
        <v>78.599999999999994</v>
      </c>
      <c r="I53" s="107">
        <f t="shared" si="7"/>
        <v>74.669999999999987</v>
      </c>
      <c r="J53" s="108">
        <f t="shared" si="8"/>
        <v>65.5</v>
      </c>
      <c r="K53" s="98"/>
      <c r="L53" s="98"/>
      <c r="M53" s="79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24.75" customHeight="1">
      <c r="A54" s="128"/>
      <c r="B54" s="129"/>
      <c r="C54" s="130" t="s">
        <v>148</v>
      </c>
      <c r="D54" s="202"/>
      <c r="E54" s="203"/>
      <c r="F54" s="204"/>
      <c r="G54" s="205"/>
      <c r="H54" s="206"/>
      <c r="I54" s="207"/>
      <c r="J54" s="108"/>
      <c r="K54" s="98"/>
      <c r="L54" s="98"/>
      <c r="M54" s="79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24.75" customHeight="1">
      <c r="A55" s="141"/>
      <c r="B55" s="100" t="s">
        <v>149</v>
      </c>
      <c r="C55" s="101" t="s">
        <v>150</v>
      </c>
      <c r="D55" s="102" t="s">
        <v>89</v>
      </c>
      <c r="E55" s="103" t="s">
        <v>42</v>
      </c>
      <c r="F55" s="137" t="s">
        <v>90</v>
      </c>
      <c r="G55" s="105">
        <f>H55/1.2</f>
        <v>82.000000000000014</v>
      </c>
      <c r="H55" s="106">
        <v>98.4</v>
      </c>
      <c r="I55" s="107">
        <f>H55*(1-$I$5)</f>
        <v>93.48</v>
      </c>
      <c r="J55" s="108">
        <f>H55/1.2</f>
        <v>82.000000000000014</v>
      </c>
      <c r="K55" s="98"/>
      <c r="L55" s="98"/>
      <c r="M55" s="79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24.75" customHeight="1">
      <c r="A56" s="128"/>
      <c r="B56" s="129"/>
      <c r="C56" s="130" t="s">
        <v>151</v>
      </c>
      <c r="D56" s="202"/>
      <c r="E56" s="203"/>
      <c r="F56" s="204"/>
      <c r="G56" s="205"/>
      <c r="H56" s="206"/>
      <c r="I56" s="207"/>
      <c r="J56" s="108"/>
      <c r="K56" s="98"/>
      <c r="L56" s="98"/>
      <c r="M56" s="79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24.75" customHeight="1">
      <c r="A57" s="141"/>
      <c r="B57" s="100" t="s">
        <v>152</v>
      </c>
      <c r="C57" s="101" t="s">
        <v>153</v>
      </c>
      <c r="D57" s="102" t="s">
        <v>89</v>
      </c>
      <c r="E57" s="103" t="s">
        <v>42</v>
      </c>
      <c r="F57" s="137" t="s">
        <v>90</v>
      </c>
      <c r="G57" s="105">
        <f>H57/1.2</f>
        <v>71.5</v>
      </c>
      <c r="H57" s="106">
        <v>85.8</v>
      </c>
      <c r="I57" s="107">
        <f>H57*(1-$I$5)</f>
        <v>81.509999999999991</v>
      </c>
      <c r="J57" s="108">
        <f>H57/1.2</f>
        <v>71.5</v>
      </c>
      <c r="K57" s="98"/>
      <c r="L57" s="98"/>
      <c r="M57" s="79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24.75" customHeight="1">
      <c r="A58" s="128"/>
      <c r="B58" s="129"/>
      <c r="C58" s="130" t="s">
        <v>154</v>
      </c>
      <c r="D58" s="202"/>
      <c r="E58" s="203"/>
      <c r="F58" s="204"/>
      <c r="G58" s="205"/>
      <c r="H58" s="206"/>
      <c r="I58" s="207"/>
      <c r="J58" s="108"/>
      <c r="K58" s="98"/>
      <c r="L58" s="98"/>
      <c r="M58" s="79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24.75" customHeight="1">
      <c r="A59" s="141"/>
      <c r="B59" s="100" t="s">
        <v>155</v>
      </c>
      <c r="C59" s="101" t="s">
        <v>156</v>
      </c>
      <c r="D59" s="102" t="s">
        <v>89</v>
      </c>
      <c r="E59" s="103" t="s">
        <v>42</v>
      </c>
      <c r="F59" s="158" t="s">
        <v>94</v>
      </c>
      <c r="G59" s="105">
        <f>H59/1.2</f>
        <v>81</v>
      </c>
      <c r="H59" s="106">
        <v>97.2</v>
      </c>
      <c r="I59" s="107">
        <f>H59*(1-$I$5)</f>
        <v>92.34</v>
      </c>
      <c r="J59" s="108">
        <f>H59/1.2</f>
        <v>81</v>
      </c>
      <c r="K59" s="208"/>
      <c r="L59" s="98"/>
      <c r="M59" s="79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24.75" customHeight="1">
      <c r="A60" s="128"/>
      <c r="B60" s="129"/>
      <c r="C60" s="130" t="s">
        <v>157</v>
      </c>
      <c r="D60" s="202"/>
      <c r="E60" s="203"/>
      <c r="F60" s="209"/>
      <c r="G60" s="205"/>
      <c r="H60" s="206"/>
      <c r="I60" s="207"/>
      <c r="J60" s="108"/>
      <c r="K60" s="208"/>
      <c r="L60" s="98"/>
      <c r="M60" s="79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24.75" customHeight="1">
      <c r="A61" s="141"/>
      <c r="B61" s="100" t="s">
        <v>158</v>
      </c>
      <c r="C61" s="101" t="s">
        <v>159</v>
      </c>
      <c r="D61" s="102" t="s">
        <v>89</v>
      </c>
      <c r="E61" s="103" t="s">
        <v>42</v>
      </c>
      <c r="F61" s="158" t="s">
        <v>94</v>
      </c>
      <c r="G61" s="105">
        <f>H61/1.2</f>
        <v>87.000000000000014</v>
      </c>
      <c r="H61" s="106">
        <v>104.4</v>
      </c>
      <c r="I61" s="107">
        <f>H61*(1-$I$5)</f>
        <v>99.18</v>
      </c>
      <c r="J61" s="108">
        <f>H61/1.2</f>
        <v>87.000000000000014</v>
      </c>
      <c r="K61" s="210"/>
      <c r="L61" s="98"/>
      <c r="M61" s="79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24.75" customHeight="1">
      <c r="A62" s="128"/>
      <c r="B62" s="129"/>
      <c r="C62" s="130" t="s">
        <v>160</v>
      </c>
      <c r="D62" s="202"/>
      <c r="E62" s="203"/>
      <c r="F62" s="209"/>
      <c r="G62" s="205"/>
      <c r="H62" s="206"/>
      <c r="I62" s="207"/>
      <c r="J62" s="108"/>
      <c r="K62" s="210"/>
      <c r="L62" s="98"/>
      <c r="M62" s="79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24.75" customHeight="1">
      <c r="A63" s="141"/>
      <c r="B63" s="100" t="s">
        <v>161</v>
      </c>
      <c r="C63" s="101" t="s">
        <v>162</v>
      </c>
      <c r="D63" s="102" t="s">
        <v>89</v>
      </c>
      <c r="E63" s="103" t="s">
        <v>42</v>
      </c>
      <c r="F63" s="137" t="s">
        <v>90</v>
      </c>
      <c r="G63" s="105">
        <f t="shared" ref="G63:G64" si="9">H63/1.2</f>
        <v>18.25</v>
      </c>
      <c r="H63" s="106">
        <v>21.9</v>
      </c>
      <c r="I63" s="107">
        <f t="shared" ref="I63:I64" si="10">H63*(1-$I$5)</f>
        <v>20.804999999999996</v>
      </c>
      <c r="J63" s="108">
        <f t="shared" ref="J63:J64" si="11">H63/1.2</f>
        <v>18.25</v>
      </c>
      <c r="K63" s="98"/>
      <c r="L63" s="98"/>
      <c r="M63" s="79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24.75" customHeight="1">
      <c r="A64" s="128"/>
      <c r="B64" s="129"/>
      <c r="C64" s="130" t="s">
        <v>163</v>
      </c>
      <c r="D64" s="211" t="s">
        <v>93</v>
      </c>
      <c r="E64" s="212" t="s">
        <v>42</v>
      </c>
      <c r="F64" s="213" t="s">
        <v>94</v>
      </c>
      <c r="G64" s="214">
        <f t="shared" si="9"/>
        <v>37.5</v>
      </c>
      <c r="H64" s="215">
        <v>45</v>
      </c>
      <c r="I64" s="216">
        <f t="shared" si="10"/>
        <v>42.75</v>
      </c>
      <c r="J64" s="127">
        <f t="shared" si="11"/>
        <v>37.5</v>
      </c>
      <c r="K64" s="98"/>
      <c r="L64" s="98"/>
      <c r="M64" s="79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5" customHeight="1">
      <c r="A65" s="618" t="s">
        <v>164</v>
      </c>
      <c r="B65" s="590"/>
      <c r="C65" s="590"/>
      <c r="D65" s="590"/>
      <c r="E65" s="590"/>
      <c r="F65" s="590"/>
      <c r="G65" s="590"/>
      <c r="H65" s="590"/>
      <c r="I65" s="590"/>
      <c r="J65" s="217"/>
      <c r="K65" s="98"/>
      <c r="L65" s="98"/>
      <c r="M65" s="79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5" customHeight="1">
      <c r="A66" s="706" t="s">
        <v>165</v>
      </c>
      <c r="B66" s="621"/>
      <c r="C66" s="621"/>
      <c r="D66" s="621"/>
      <c r="E66" s="621"/>
      <c r="F66" s="621"/>
      <c r="G66" s="621"/>
      <c r="H66" s="621"/>
      <c r="I66" s="621"/>
      <c r="J66" s="217"/>
      <c r="K66" s="98"/>
      <c r="L66" s="98"/>
      <c r="M66" s="79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9.5" customHeight="1">
      <c r="A67" s="711" t="s">
        <v>166</v>
      </c>
      <c r="B67" s="681"/>
      <c r="C67" s="681"/>
      <c r="D67" s="681"/>
      <c r="E67" s="681"/>
      <c r="F67" s="681"/>
      <c r="G67" s="681"/>
      <c r="H67" s="681"/>
      <c r="I67" s="681"/>
      <c r="J67" s="217"/>
      <c r="K67" s="98"/>
      <c r="L67" s="98"/>
      <c r="M67" s="79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9.5" customHeight="1">
      <c r="A68" s="218"/>
      <c r="B68" s="100" t="s">
        <v>167</v>
      </c>
      <c r="C68" s="154" t="s">
        <v>168</v>
      </c>
      <c r="D68" s="169" t="s">
        <v>169</v>
      </c>
      <c r="E68" s="170" t="s">
        <v>42</v>
      </c>
      <c r="F68" s="171" t="s">
        <v>90</v>
      </c>
      <c r="G68" s="105">
        <f>H68/1.2</f>
        <v>16.5</v>
      </c>
      <c r="H68" s="173">
        <v>19.8</v>
      </c>
      <c r="I68" s="174">
        <f>H68*(1-$I$5)</f>
        <v>18.809999999999999</v>
      </c>
      <c r="J68" s="108">
        <f>H68/1.2</f>
        <v>16.5</v>
      </c>
      <c r="K68" s="98"/>
      <c r="L68" s="98"/>
      <c r="M68" s="79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24.75" customHeight="1">
      <c r="A69" s="218"/>
      <c r="B69" s="129"/>
      <c r="C69" s="130" t="s">
        <v>170</v>
      </c>
      <c r="D69" s="175"/>
      <c r="E69" s="176"/>
      <c r="F69" s="177"/>
      <c r="G69" s="205"/>
      <c r="H69" s="179"/>
      <c r="I69" s="180"/>
      <c r="J69" s="108"/>
      <c r="K69" s="98"/>
      <c r="L69" s="98"/>
      <c r="M69" s="79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9.5" customHeight="1">
      <c r="A70" s="218"/>
      <c r="B70" s="100" t="s">
        <v>171</v>
      </c>
      <c r="C70" s="154" t="s">
        <v>172</v>
      </c>
      <c r="D70" s="169" t="s">
        <v>169</v>
      </c>
      <c r="E70" s="170" t="s">
        <v>42</v>
      </c>
      <c r="F70" s="171" t="s">
        <v>90</v>
      </c>
      <c r="G70" s="172">
        <f>H70/1.2</f>
        <v>17.25</v>
      </c>
      <c r="H70" s="173">
        <v>20.7</v>
      </c>
      <c r="I70" s="174">
        <f>H70*(1-$I$5)</f>
        <v>19.664999999999999</v>
      </c>
      <c r="J70" s="108">
        <f>H70/1.2</f>
        <v>17.25</v>
      </c>
      <c r="K70" s="98"/>
      <c r="L70" s="98"/>
      <c r="M70" s="79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24.75" customHeight="1">
      <c r="A71" s="218"/>
      <c r="B71" s="129"/>
      <c r="C71" s="130" t="s">
        <v>173</v>
      </c>
      <c r="D71" s="175"/>
      <c r="E71" s="176"/>
      <c r="F71" s="177"/>
      <c r="G71" s="178"/>
      <c r="H71" s="179"/>
      <c r="I71" s="180"/>
      <c r="J71" s="108"/>
      <c r="K71" s="98"/>
      <c r="L71" s="98"/>
      <c r="M71" s="79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9.5" customHeight="1">
      <c r="A72" s="218"/>
      <c r="B72" s="100" t="s">
        <v>174</v>
      </c>
      <c r="C72" s="154" t="s">
        <v>175</v>
      </c>
      <c r="D72" s="169" t="s">
        <v>169</v>
      </c>
      <c r="E72" s="170" t="s">
        <v>42</v>
      </c>
      <c r="F72" s="171" t="s">
        <v>90</v>
      </c>
      <c r="G72" s="172">
        <f>H72/1.2</f>
        <v>20</v>
      </c>
      <c r="H72" s="173">
        <v>24</v>
      </c>
      <c r="I72" s="174">
        <f>H72*(1-$I$5)</f>
        <v>22.799999999999997</v>
      </c>
      <c r="J72" s="108">
        <f>H72/1.2</f>
        <v>20</v>
      </c>
      <c r="K72" s="98"/>
      <c r="L72" s="98"/>
      <c r="M72" s="79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24.75" customHeight="1">
      <c r="A73" s="218"/>
      <c r="B73" s="129"/>
      <c r="C73" s="130" t="s">
        <v>176</v>
      </c>
      <c r="D73" s="175"/>
      <c r="E73" s="176"/>
      <c r="F73" s="177"/>
      <c r="G73" s="178"/>
      <c r="H73" s="179"/>
      <c r="I73" s="180"/>
      <c r="J73" s="108"/>
      <c r="K73" s="98"/>
      <c r="L73" s="98"/>
      <c r="M73" s="79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9.5" customHeight="1">
      <c r="A74" s="218"/>
      <c r="B74" s="111" t="s">
        <v>177</v>
      </c>
      <c r="C74" s="189" t="s">
        <v>178</v>
      </c>
      <c r="D74" s="219" t="s">
        <v>169</v>
      </c>
      <c r="E74" s="220" t="s">
        <v>42</v>
      </c>
      <c r="F74" s="221" t="s">
        <v>90</v>
      </c>
      <c r="G74" s="172">
        <f>H74/1.2</f>
        <v>24.85</v>
      </c>
      <c r="H74" s="222">
        <v>29.82</v>
      </c>
      <c r="I74" s="223">
        <f>H74*(1-$I$5)</f>
        <v>28.329000000000001</v>
      </c>
      <c r="J74" s="108">
        <f>H74/1.2</f>
        <v>24.85</v>
      </c>
      <c r="K74" s="98"/>
      <c r="L74" s="98"/>
      <c r="M74" s="79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24.75" customHeight="1">
      <c r="A75" s="224"/>
      <c r="B75" s="129"/>
      <c r="C75" s="130" t="s">
        <v>179</v>
      </c>
      <c r="D75" s="175"/>
      <c r="E75" s="176"/>
      <c r="F75" s="177"/>
      <c r="G75" s="178"/>
      <c r="H75" s="179"/>
      <c r="I75" s="180"/>
      <c r="J75" s="108"/>
      <c r="K75" s="98"/>
      <c r="L75" s="98"/>
      <c r="M75" s="79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9.5" customHeight="1">
      <c r="A76" s="218"/>
      <c r="B76" s="100" t="s">
        <v>180</v>
      </c>
      <c r="C76" s="225" t="s">
        <v>181</v>
      </c>
      <c r="D76" s="169" t="s">
        <v>169</v>
      </c>
      <c r="E76" s="170" t="s">
        <v>42</v>
      </c>
      <c r="F76" s="171" t="s">
        <v>90</v>
      </c>
      <c r="G76" s="172">
        <f>H76/1.2</f>
        <v>10.5</v>
      </c>
      <c r="H76" s="173">
        <v>12.6</v>
      </c>
      <c r="I76" s="174">
        <f>H76*(1-$I$5)</f>
        <v>11.969999999999999</v>
      </c>
      <c r="J76" s="108">
        <f>H76/1.2</f>
        <v>10.5</v>
      </c>
      <c r="K76" s="98"/>
      <c r="L76" s="98"/>
      <c r="M76" s="79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24.75" customHeight="1">
      <c r="A77" s="218"/>
      <c r="B77" s="129"/>
      <c r="C77" s="130" t="s">
        <v>182</v>
      </c>
      <c r="D77" s="175"/>
      <c r="E77" s="176"/>
      <c r="F77" s="177"/>
      <c r="G77" s="178"/>
      <c r="H77" s="179"/>
      <c r="I77" s="180"/>
      <c r="J77" s="108"/>
      <c r="K77" s="98"/>
      <c r="L77" s="98"/>
      <c r="M77" s="79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9.5" customHeight="1">
      <c r="A78" s="218"/>
      <c r="B78" s="100" t="s">
        <v>183</v>
      </c>
      <c r="C78" s="226" t="s">
        <v>184</v>
      </c>
      <c r="D78" s="169" t="s">
        <v>169</v>
      </c>
      <c r="E78" s="170" t="s">
        <v>42</v>
      </c>
      <c r="F78" s="171" t="s">
        <v>90</v>
      </c>
      <c r="G78" s="172">
        <f>H78/1.2</f>
        <v>8.5</v>
      </c>
      <c r="H78" s="173">
        <v>10.199999999999999</v>
      </c>
      <c r="I78" s="174">
        <f>H78*(1-$I$5)</f>
        <v>9.69</v>
      </c>
      <c r="J78" s="108">
        <f>H78/1.2</f>
        <v>8.5</v>
      </c>
      <c r="K78" s="98"/>
      <c r="L78" s="98"/>
      <c r="M78" s="79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9.5" customHeight="1">
      <c r="A79" s="218"/>
      <c r="B79" s="129"/>
      <c r="C79" s="130" t="s">
        <v>185</v>
      </c>
      <c r="D79" s="175"/>
      <c r="E79" s="176"/>
      <c r="F79" s="177"/>
      <c r="G79" s="178"/>
      <c r="H79" s="179"/>
      <c r="I79" s="180"/>
      <c r="J79" s="108"/>
      <c r="K79" s="98"/>
      <c r="L79" s="98"/>
      <c r="M79" s="79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9.5" customHeight="1">
      <c r="A80" s="218"/>
      <c r="B80" s="111" t="s">
        <v>186</v>
      </c>
      <c r="C80" s="227" t="s">
        <v>187</v>
      </c>
      <c r="D80" s="219" t="s">
        <v>169</v>
      </c>
      <c r="E80" s="220" t="s">
        <v>42</v>
      </c>
      <c r="F80" s="221" t="s">
        <v>90</v>
      </c>
      <c r="G80" s="172">
        <f>H80/1.2</f>
        <v>8.5</v>
      </c>
      <c r="H80" s="222">
        <v>10.199999999999999</v>
      </c>
      <c r="I80" s="223">
        <f>H80*(1-$I$5)</f>
        <v>9.69</v>
      </c>
      <c r="J80" s="108">
        <f>H80/1.2</f>
        <v>8.5</v>
      </c>
      <c r="K80" s="98"/>
      <c r="L80" s="98"/>
      <c r="M80" s="79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9.5" customHeight="1">
      <c r="A81" s="224"/>
      <c r="B81" s="129"/>
      <c r="C81" s="130" t="s">
        <v>188</v>
      </c>
      <c r="D81" s="175"/>
      <c r="E81" s="176"/>
      <c r="F81" s="177"/>
      <c r="G81" s="178"/>
      <c r="H81" s="179"/>
      <c r="I81" s="180"/>
      <c r="J81" s="108"/>
      <c r="K81" s="98"/>
      <c r="L81" s="98"/>
      <c r="M81" s="79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27" customHeight="1">
      <c r="A82" s="228"/>
      <c r="B82" s="100" t="s">
        <v>189</v>
      </c>
      <c r="C82" s="101" t="s">
        <v>190</v>
      </c>
      <c r="D82" s="219" t="s">
        <v>101</v>
      </c>
      <c r="E82" s="220" t="s">
        <v>42</v>
      </c>
      <c r="F82" s="229" t="s">
        <v>94</v>
      </c>
      <c r="G82" s="172">
        <f>H82/1.2</f>
        <v>22</v>
      </c>
      <c r="H82" s="222">
        <v>26.4</v>
      </c>
      <c r="I82" s="223">
        <f>H82*(1-$I$5)</f>
        <v>25.08</v>
      </c>
      <c r="J82" s="108">
        <f>H82/1.2</f>
        <v>22</v>
      </c>
      <c r="K82" s="98"/>
      <c r="L82" s="98"/>
      <c r="M82" s="79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25.5" customHeight="1">
      <c r="A83" s="224"/>
      <c r="B83" s="129"/>
      <c r="C83" s="130" t="s">
        <v>191</v>
      </c>
      <c r="D83" s="175"/>
      <c r="E83" s="176"/>
      <c r="F83" s="230"/>
      <c r="G83" s="178"/>
      <c r="H83" s="179"/>
      <c r="I83" s="180"/>
      <c r="J83" s="108"/>
      <c r="K83" s="98"/>
      <c r="L83" s="98"/>
      <c r="M83" s="79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22.5" customHeight="1">
      <c r="A84" s="228"/>
      <c r="B84" s="100" t="s">
        <v>192</v>
      </c>
      <c r="C84" s="226" t="s">
        <v>193</v>
      </c>
      <c r="D84" s="231" t="s">
        <v>93</v>
      </c>
      <c r="E84" s="232" t="s">
        <v>42</v>
      </c>
      <c r="F84" s="233" t="s">
        <v>90</v>
      </c>
      <c r="G84" s="234">
        <f>H84/1.2</f>
        <v>27.45</v>
      </c>
      <c r="H84" s="235">
        <v>32.94</v>
      </c>
      <c r="I84" s="236">
        <f>H84*(1-$I$5)</f>
        <v>31.292999999999996</v>
      </c>
      <c r="J84" s="108">
        <f>H84/1.2</f>
        <v>27.45</v>
      </c>
      <c r="K84" s="237"/>
      <c r="L84" s="98"/>
      <c r="M84" s="79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21.75" customHeight="1">
      <c r="A85" s="218"/>
      <c r="B85" s="129"/>
      <c r="C85" s="238" t="s">
        <v>194</v>
      </c>
      <c r="D85" s="239"/>
      <c r="E85" s="240"/>
      <c r="F85" s="241"/>
      <c r="G85" s="242"/>
      <c r="H85" s="243"/>
      <c r="I85" s="244"/>
      <c r="J85" s="108"/>
      <c r="K85" s="237"/>
      <c r="L85" s="98"/>
      <c r="M85" s="79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22.5" customHeight="1">
      <c r="A86" s="245"/>
      <c r="B86" s="100" t="s">
        <v>195</v>
      </c>
      <c r="C86" s="226" t="s">
        <v>196</v>
      </c>
      <c r="D86" s="231" t="s">
        <v>93</v>
      </c>
      <c r="E86" s="232" t="s">
        <v>42</v>
      </c>
      <c r="F86" s="233" t="s">
        <v>90</v>
      </c>
      <c r="G86" s="234">
        <f>H86/1.2</f>
        <v>29.600000000000005</v>
      </c>
      <c r="H86" s="235">
        <v>35.520000000000003</v>
      </c>
      <c r="I86" s="236">
        <f>H86*(1-$I$5)</f>
        <v>33.744</v>
      </c>
      <c r="J86" s="108">
        <f>H86/1.2</f>
        <v>29.600000000000005</v>
      </c>
      <c r="K86" s="210"/>
      <c r="L86" s="98"/>
      <c r="M86" s="79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21.75" customHeight="1">
      <c r="A87" s="224"/>
      <c r="B87" s="129"/>
      <c r="C87" s="238" t="s">
        <v>197</v>
      </c>
      <c r="D87" s="239"/>
      <c r="E87" s="240"/>
      <c r="F87" s="241"/>
      <c r="G87" s="242"/>
      <c r="H87" s="243"/>
      <c r="I87" s="244"/>
      <c r="J87" s="108"/>
      <c r="K87" s="210"/>
      <c r="L87" s="98"/>
      <c r="M87" s="79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22.5" customHeight="1">
      <c r="A88" s="228"/>
      <c r="B88" s="100" t="s">
        <v>198</v>
      </c>
      <c r="C88" s="226" t="s">
        <v>199</v>
      </c>
      <c r="D88" s="231" t="s">
        <v>93</v>
      </c>
      <c r="E88" s="232" t="s">
        <v>42</v>
      </c>
      <c r="F88" s="233" t="s">
        <v>90</v>
      </c>
      <c r="G88" s="234">
        <f>H88/1.2</f>
        <v>32.250000000000007</v>
      </c>
      <c r="H88" s="235">
        <v>38.700000000000003</v>
      </c>
      <c r="I88" s="236">
        <f>H88*(1-$I$5)</f>
        <v>36.765000000000001</v>
      </c>
      <c r="J88" s="108">
        <f>H88/1.2</f>
        <v>32.250000000000007</v>
      </c>
      <c r="K88" s="210"/>
      <c r="L88" s="98"/>
      <c r="M88" s="79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21.75" customHeight="1">
      <c r="A89" s="224"/>
      <c r="B89" s="129"/>
      <c r="C89" s="130" t="s">
        <v>200</v>
      </c>
      <c r="D89" s="239"/>
      <c r="E89" s="240"/>
      <c r="F89" s="241"/>
      <c r="G89" s="242"/>
      <c r="H89" s="243"/>
      <c r="I89" s="244"/>
      <c r="J89" s="108"/>
      <c r="K89" s="210"/>
      <c r="L89" s="98"/>
      <c r="M89" s="79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9.5" customHeight="1">
      <c r="A90" s="218"/>
      <c r="B90" s="100" t="s">
        <v>201</v>
      </c>
      <c r="C90" s="154" t="s">
        <v>202</v>
      </c>
      <c r="D90" s="169" t="s">
        <v>89</v>
      </c>
      <c r="E90" s="170" t="s">
        <v>42</v>
      </c>
      <c r="F90" s="171" t="s">
        <v>90</v>
      </c>
      <c r="G90" s="172">
        <f t="shared" ref="G90:G100" si="12">H90/1.2</f>
        <v>20.25</v>
      </c>
      <c r="H90" s="173">
        <v>24.3</v>
      </c>
      <c r="I90" s="174">
        <f t="shared" ref="I90:I100" si="13">H90*(1-$I$5)</f>
        <v>23.085000000000001</v>
      </c>
      <c r="J90" s="108">
        <f t="shared" ref="J90:J100" si="14">H90/1.2</f>
        <v>20.25</v>
      </c>
      <c r="K90" s="98"/>
      <c r="L90" s="98"/>
      <c r="M90" s="79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5" customHeight="1">
      <c r="A91" s="218"/>
      <c r="B91" s="111"/>
      <c r="C91" s="120" t="s">
        <v>203</v>
      </c>
      <c r="D91" s="246" t="s">
        <v>145</v>
      </c>
      <c r="E91" s="247" t="s">
        <v>42</v>
      </c>
      <c r="F91" s="248" t="s">
        <v>94</v>
      </c>
      <c r="G91" s="249">
        <f t="shared" si="12"/>
        <v>27</v>
      </c>
      <c r="H91" s="250">
        <v>32.4</v>
      </c>
      <c r="I91" s="251">
        <f t="shared" si="13"/>
        <v>30.779999999999998</v>
      </c>
      <c r="J91" s="127">
        <f t="shared" si="14"/>
        <v>27</v>
      </c>
      <c r="K91" s="98"/>
      <c r="L91" s="98"/>
      <c r="M91" s="79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8" customHeight="1">
      <c r="A92" s="218"/>
      <c r="B92" s="129"/>
      <c r="C92" s="130"/>
      <c r="D92" s="168" t="s">
        <v>95</v>
      </c>
      <c r="E92" s="132" t="s">
        <v>42</v>
      </c>
      <c r="F92" s="133" t="s">
        <v>94</v>
      </c>
      <c r="G92" s="134">
        <f t="shared" si="12"/>
        <v>70.5</v>
      </c>
      <c r="H92" s="135">
        <v>84.6</v>
      </c>
      <c r="I92" s="136">
        <f t="shared" si="13"/>
        <v>80.36999999999999</v>
      </c>
      <c r="J92" s="127">
        <f t="shared" si="14"/>
        <v>70.5</v>
      </c>
      <c r="K92" s="98"/>
      <c r="L92" s="98"/>
      <c r="M92" s="79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9.5" customHeight="1">
      <c r="A93" s="218"/>
      <c r="B93" s="111" t="s">
        <v>204</v>
      </c>
      <c r="C93" s="189" t="s">
        <v>205</v>
      </c>
      <c r="D93" s="252" t="s">
        <v>89</v>
      </c>
      <c r="E93" s="253" t="s">
        <v>42</v>
      </c>
      <c r="F93" s="254" t="s">
        <v>90</v>
      </c>
      <c r="G93" s="255">
        <f t="shared" si="12"/>
        <v>21.5</v>
      </c>
      <c r="H93" s="222">
        <v>25.8</v>
      </c>
      <c r="I93" s="223">
        <f t="shared" si="13"/>
        <v>24.509999999999998</v>
      </c>
      <c r="J93" s="108">
        <f t="shared" si="14"/>
        <v>21.5</v>
      </c>
      <c r="K93" s="98"/>
      <c r="L93" s="98"/>
      <c r="M93" s="79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24.75" customHeight="1">
      <c r="A94" s="224"/>
      <c r="B94" s="129"/>
      <c r="C94" s="130" t="s">
        <v>206</v>
      </c>
      <c r="D94" s="241" t="s">
        <v>145</v>
      </c>
      <c r="E94" s="240" t="s">
        <v>42</v>
      </c>
      <c r="F94" s="256" t="s">
        <v>94</v>
      </c>
      <c r="G94" s="242">
        <f t="shared" si="12"/>
        <v>27.250000000000004</v>
      </c>
      <c r="H94" s="243">
        <v>32.700000000000003</v>
      </c>
      <c r="I94" s="244">
        <f t="shared" si="13"/>
        <v>31.065000000000001</v>
      </c>
      <c r="J94" s="127">
        <f t="shared" si="14"/>
        <v>27.250000000000004</v>
      </c>
      <c r="K94" s="98"/>
      <c r="L94" s="98"/>
      <c r="M94" s="79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9.5" customHeight="1">
      <c r="A95" s="245"/>
      <c r="B95" s="100" t="s">
        <v>207</v>
      </c>
      <c r="C95" s="101" t="s">
        <v>208</v>
      </c>
      <c r="D95" s="169" t="s">
        <v>89</v>
      </c>
      <c r="E95" s="170" t="s">
        <v>42</v>
      </c>
      <c r="F95" s="171" t="s">
        <v>90</v>
      </c>
      <c r="G95" s="172">
        <f t="shared" si="12"/>
        <v>24.75</v>
      </c>
      <c r="H95" s="173">
        <v>29.7</v>
      </c>
      <c r="I95" s="174">
        <f t="shared" si="13"/>
        <v>28.214999999999996</v>
      </c>
      <c r="J95" s="108">
        <f t="shared" si="14"/>
        <v>24.75</v>
      </c>
      <c r="K95" s="98"/>
      <c r="L95" s="98"/>
      <c r="M95" s="79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5" customHeight="1">
      <c r="A96" s="218"/>
      <c r="B96" s="111"/>
      <c r="C96" s="120" t="s">
        <v>203</v>
      </c>
      <c r="D96" s="246" t="s">
        <v>145</v>
      </c>
      <c r="E96" s="247" t="s">
        <v>42</v>
      </c>
      <c r="F96" s="248" t="s">
        <v>94</v>
      </c>
      <c r="G96" s="249">
        <f t="shared" si="12"/>
        <v>31.25</v>
      </c>
      <c r="H96" s="250">
        <v>37.5</v>
      </c>
      <c r="I96" s="251">
        <f t="shared" si="13"/>
        <v>35.625</v>
      </c>
      <c r="J96" s="127">
        <f t="shared" si="14"/>
        <v>31.25</v>
      </c>
      <c r="K96" s="98"/>
      <c r="L96" s="98"/>
      <c r="M96" s="79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5" customHeight="1">
      <c r="A97" s="218"/>
      <c r="B97" s="129"/>
      <c r="C97" s="130"/>
      <c r="D97" s="168" t="s">
        <v>95</v>
      </c>
      <c r="E97" s="132" t="s">
        <v>42</v>
      </c>
      <c r="F97" s="133" t="s">
        <v>94</v>
      </c>
      <c r="G97" s="134">
        <f t="shared" si="12"/>
        <v>76.75</v>
      </c>
      <c r="H97" s="135">
        <v>92.1</v>
      </c>
      <c r="I97" s="136">
        <f t="shared" si="13"/>
        <v>87.49499999999999</v>
      </c>
      <c r="J97" s="127">
        <f t="shared" si="14"/>
        <v>76.75</v>
      </c>
      <c r="K97" s="98"/>
      <c r="L97" s="98"/>
      <c r="M97" s="79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9.5" customHeight="1">
      <c r="A98" s="218"/>
      <c r="B98" s="111" t="s">
        <v>209</v>
      </c>
      <c r="C98" s="112" t="s">
        <v>210</v>
      </c>
      <c r="D98" s="252" t="s">
        <v>89</v>
      </c>
      <c r="E98" s="253" t="s">
        <v>42</v>
      </c>
      <c r="F98" s="254" t="s">
        <v>90</v>
      </c>
      <c r="G98" s="255">
        <f t="shared" si="12"/>
        <v>25.500000000000004</v>
      </c>
      <c r="H98" s="222">
        <v>30.6</v>
      </c>
      <c r="I98" s="223">
        <f t="shared" si="13"/>
        <v>29.07</v>
      </c>
      <c r="J98" s="108">
        <f t="shared" si="14"/>
        <v>25.500000000000004</v>
      </c>
      <c r="K98" s="98"/>
      <c r="L98" s="98"/>
      <c r="M98" s="79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24.75" customHeight="1">
      <c r="A99" s="224"/>
      <c r="B99" s="129"/>
      <c r="C99" s="130" t="s">
        <v>206</v>
      </c>
      <c r="D99" s="241" t="s">
        <v>145</v>
      </c>
      <c r="E99" s="240" t="s">
        <v>42</v>
      </c>
      <c r="F99" s="256" t="s">
        <v>94</v>
      </c>
      <c r="G99" s="242">
        <f t="shared" si="12"/>
        <v>32.5</v>
      </c>
      <c r="H99" s="243">
        <v>39</v>
      </c>
      <c r="I99" s="244">
        <f t="shared" si="13"/>
        <v>37.049999999999997</v>
      </c>
      <c r="J99" s="127">
        <f t="shared" si="14"/>
        <v>32.5</v>
      </c>
      <c r="K99" s="98"/>
      <c r="L99" s="98"/>
      <c r="M99" s="79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9.5" customHeight="1">
      <c r="A100" s="218"/>
      <c r="B100" s="100" t="s">
        <v>211</v>
      </c>
      <c r="C100" s="154" t="s">
        <v>212</v>
      </c>
      <c r="D100" s="169" t="s">
        <v>101</v>
      </c>
      <c r="E100" s="170" t="s">
        <v>42</v>
      </c>
      <c r="F100" s="257" t="s">
        <v>94</v>
      </c>
      <c r="G100" s="172">
        <f t="shared" si="12"/>
        <v>59</v>
      </c>
      <c r="H100" s="173">
        <v>70.8</v>
      </c>
      <c r="I100" s="174">
        <f t="shared" si="13"/>
        <v>67.259999999999991</v>
      </c>
      <c r="J100" s="108">
        <f t="shared" si="14"/>
        <v>59</v>
      </c>
      <c r="K100" s="98"/>
      <c r="L100" s="98"/>
      <c r="M100" s="79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24.75" customHeight="1">
      <c r="A101" s="218"/>
      <c r="B101" s="129"/>
      <c r="C101" s="130" t="s">
        <v>213</v>
      </c>
      <c r="D101" s="175"/>
      <c r="E101" s="176"/>
      <c r="F101" s="230"/>
      <c r="G101" s="178"/>
      <c r="H101" s="179"/>
      <c r="I101" s="180"/>
      <c r="J101" s="108"/>
      <c r="K101" s="98"/>
      <c r="L101" s="98"/>
      <c r="M101" s="79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9.5" customHeight="1">
      <c r="A102" s="218"/>
      <c r="B102" s="111" t="s">
        <v>214</v>
      </c>
      <c r="C102" s="189" t="s">
        <v>215</v>
      </c>
      <c r="D102" s="219" t="s">
        <v>101</v>
      </c>
      <c r="E102" s="220" t="s">
        <v>42</v>
      </c>
      <c r="F102" s="229" t="s">
        <v>94</v>
      </c>
      <c r="G102" s="172">
        <f>H102/1.2</f>
        <v>60.8</v>
      </c>
      <c r="H102" s="222">
        <v>72.959999999999994</v>
      </c>
      <c r="I102" s="223">
        <f>H102*(1-$I$5)</f>
        <v>69.311999999999998</v>
      </c>
      <c r="J102" s="108">
        <f>H102/1.2</f>
        <v>60.8</v>
      </c>
      <c r="K102" s="98"/>
      <c r="L102" s="98"/>
      <c r="M102" s="79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24.75" customHeight="1">
      <c r="A103" s="224"/>
      <c r="B103" s="129"/>
      <c r="C103" s="130" t="s">
        <v>213</v>
      </c>
      <c r="D103" s="175"/>
      <c r="E103" s="176"/>
      <c r="F103" s="230"/>
      <c r="G103" s="178"/>
      <c r="H103" s="179"/>
      <c r="I103" s="180"/>
      <c r="J103" s="108"/>
      <c r="K103" s="98"/>
      <c r="L103" s="98"/>
      <c r="M103" s="79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24.75" customHeight="1">
      <c r="A104" s="182" t="s">
        <v>75</v>
      </c>
      <c r="B104" s="183" t="s">
        <v>138</v>
      </c>
      <c r="C104" s="182" t="s">
        <v>77</v>
      </c>
      <c r="D104" s="184" t="s">
        <v>139</v>
      </c>
      <c r="E104" s="184" t="s">
        <v>79</v>
      </c>
      <c r="F104" s="182"/>
      <c r="G104" s="185" t="e">
        <f t="shared" ref="G104:G110" si="15">H104/1.2</f>
        <v>#VALUE!</v>
      </c>
      <c r="H104" s="186" t="s">
        <v>140</v>
      </c>
      <c r="I104" s="187" t="s">
        <v>141</v>
      </c>
      <c r="J104" s="258"/>
      <c r="K104" s="98"/>
      <c r="L104" s="98"/>
      <c r="M104" s="79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9.5" customHeight="1">
      <c r="A105" s="245"/>
      <c r="B105" s="111" t="s">
        <v>216</v>
      </c>
      <c r="C105" s="189" t="s">
        <v>217</v>
      </c>
      <c r="D105" s="259" t="s">
        <v>101</v>
      </c>
      <c r="E105" s="260" t="s">
        <v>42</v>
      </c>
      <c r="F105" s="261" t="s">
        <v>90</v>
      </c>
      <c r="G105" s="262">
        <f t="shared" si="15"/>
        <v>34</v>
      </c>
      <c r="H105" s="222">
        <v>40.799999999999997</v>
      </c>
      <c r="I105" s="223">
        <f t="shared" ref="I105:I110" si="16">H105*(1-$I$5)</f>
        <v>38.76</v>
      </c>
      <c r="J105" s="108">
        <f t="shared" ref="J105:J110" si="17">H105/1.2</f>
        <v>34</v>
      </c>
      <c r="K105" s="98"/>
      <c r="L105" s="98"/>
      <c r="M105" s="79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9.5" customHeight="1">
      <c r="A106" s="245"/>
      <c r="B106" s="111"/>
      <c r="C106" s="120" t="s">
        <v>218</v>
      </c>
      <c r="D106" s="259" t="s">
        <v>91</v>
      </c>
      <c r="E106" s="260" t="s">
        <v>42</v>
      </c>
      <c r="F106" s="261" t="s">
        <v>90</v>
      </c>
      <c r="G106" s="262">
        <f t="shared" si="15"/>
        <v>36.5</v>
      </c>
      <c r="H106" s="222">
        <v>43.8</v>
      </c>
      <c r="I106" s="223">
        <f t="shared" si="16"/>
        <v>41.609999999999992</v>
      </c>
      <c r="J106" s="108">
        <f t="shared" si="17"/>
        <v>36.5</v>
      </c>
      <c r="K106" s="98"/>
      <c r="L106" s="98"/>
      <c r="M106" s="79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9.5" customHeight="1">
      <c r="A107" s="224"/>
      <c r="B107" s="129"/>
      <c r="C107" s="130"/>
      <c r="D107" s="168" t="s">
        <v>95</v>
      </c>
      <c r="E107" s="132" t="s">
        <v>42</v>
      </c>
      <c r="F107" s="133" t="s">
        <v>94</v>
      </c>
      <c r="G107" s="134">
        <f t="shared" si="15"/>
        <v>110</v>
      </c>
      <c r="H107" s="135">
        <v>132</v>
      </c>
      <c r="I107" s="136">
        <f t="shared" si="16"/>
        <v>125.39999999999999</v>
      </c>
      <c r="J107" s="127">
        <f t="shared" si="17"/>
        <v>110</v>
      </c>
      <c r="K107" s="98"/>
      <c r="L107" s="98"/>
      <c r="M107" s="79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9.5" customHeight="1">
      <c r="A108" s="218"/>
      <c r="B108" s="100" t="s">
        <v>219</v>
      </c>
      <c r="C108" s="154" t="s">
        <v>220</v>
      </c>
      <c r="D108" s="169" t="s">
        <v>101</v>
      </c>
      <c r="E108" s="170" t="s">
        <v>42</v>
      </c>
      <c r="F108" s="171" t="s">
        <v>90</v>
      </c>
      <c r="G108" s="172">
        <f t="shared" si="15"/>
        <v>38</v>
      </c>
      <c r="H108" s="173">
        <v>45.6</v>
      </c>
      <c r="I108" s="174">
        <f t="shared" si="16"/>
        <v>43.32</v>
      </c>
      <c r="J108" s="108">
        <f t="shared" si="17"/>
        <v>38</v>
      </c>
      <c r="K108" s="98"/>
      <c r="L108" s="98"/>
      <c r="M108" s="79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24.75" customHeight="1">
      <c r="A109" s="218"/>
      <c r="B109" s="129"/>
      <c r="C109" s="130" t="s">
        <v>170</v>
      </c>
      <c r="D109" s="168" t="s">
        <v>95</v>
      </c>
      <c r="E109" s="132" t="s">
        <v>42</v>
      </c>
      <c r="F109" s="133" t="s">
        <v>94</v>
      </c>
      <c r="G109" s="134">
        <f t="shared" si="15"/>
        <v>132</v>
      </c>
      <c r="H109" s="135">
        <v>158.4</v>
      </c>
      <c r="I109" s="136">
        <f t="shared" si="16"/>
        <v>150.47999999999999</v>
      </c>
      <c r="J109" s="127">
        <f t="shared" si="17"/>
        <v>132</v>
      </c>
      <c r="K109" s="98"/>
      <c r="L109" s="98"/>
      <c r="M109" s="79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9.5" customHeight="1">
      <c r="A110" s="218"/>
      <c r="B110" s="100" t="s">
        <v>221</v>
      </c>
      <c r="C110" s="154" t="s">
        <v>222</v>
      </c>
      <c r="D110" s="263" t="s">
        <v>101</v>
      </c>
      <c r="E110" s="170" t="s">
        <v>42</v>
      </c>
      <c r="F110" s="171" t="s">
        <v>90</v>
      </c>
      <c r="G110" s="172">
        <f t="shared" si="15"/>
        <v>39.5</v>
      </c>
      <c r="H110" s="173">
        <v>47.4</v>
      </c>
      <c r="I110" s="174">
        <f t="shared" si="16"/>
        <v>45.029999999999994</v>
      </c>
      <c r="J110" s="108">
        <f t="shared" si="17"/>
        <v>39.5</v>
      </c>
      <c r="K110" s="98"/>
      <c r="L110" s="98"/>
      <c r="M110" s="79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24.75" customHeight="1">
      <c r="A111" s="218"/>
      <c r="B111" s="129"/>
      <c r="C111" s="130" t="s">
        <v>173</v>
      </c>
      <c r="D111" s="264"/>
      <c r="E111" s="176"/>
      <c r="F111" s="177"/>
      <c r="G111" s="178"/>
      <c r="H111" s="179"/>
      <c r="I111" s="180"/>
      <c r="J111" s="108"/>
      <c r="K111" s="98"/>
      <c r="L111" s="98"/>
      <c r="M111" s="79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9.5" customHeight="1">
      <c r="A112" s="218"/>
      <c r="B112" s="100" t="s">
        <v>223</v>
      </c>
      <c r="C112" s="154" t="s">
        <v>224</v>
      </c>
      <c r="D112" s="263" t="s">
        <v>101</v>
      </c>
      <c r="E112" s="170" t="s">
        <v>42</v>
      </c>
      <c r="F112" s="171" t="s">
        <v>90</v>
      </c>
      <c r="G112" s="172">
        <f>H112/1.2</f>
        <v>41.25</v>
      </c>
      <c r="H112" s="173">
        <v>49.5</v>
      </c>
      <c r="I112" s="174">
        <f>H112*(1-$I$5)</f>
        <v>47.024999999999999</v>
      </c>
      <c r="J112" s="108">
        <f>H112/1.2</f>
        <v>41.25</v>
      </c>
      <c r="K112" s="98"/>
      <c r="L112" s="98"/>
      <c r="M112" s="79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24.75" customHeight="1">
      <c r="A113" s="218"/>
      <c r="B113" s="129"/>
      <c r="C113" s="130" t="s">
        <v>176</v>
      </c>
      <c r="D113" s="264"/>
      <c r="E113" s="176"/>
      <c r="F113" s="177"/>
      <c r="G113" s="178"/>
      <c r="H113" s="179"/>
      <c r="I113" s="180"/>
      <c r="J113" s="108"/>
      <c r="K113" s="98"/>
      <c r="L113" s="98"/>
      <c r="M113" s="79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9.5" customHeight="1">
      <c r="A114" s="218"/>
      <c r="B114" s="111" t="s">
        <v>225</v>
      </c>
      <c r="C114" s="189" t="s">
        <v>226</v>
      </c>
      <c r="D114" s="265" t="s">
        <v>101</v>
      </c>
      <c r="E114" s="220" t="s">
        <v>42</v>
      </c>
      <c r="F114" s="221" t="s">
        <v>90</v>
      </c>
      <c r="G114" s="172">
        <f>H114/1.2</f>
        <v>45.25</v>
      </c>
      <c r="H114" s="222">
        <v>54.3</v>
      </c>
      <c r="I114" s="223">
        <f>H114*(1-$I$5)</f>
        <v>51.584999999999994</v>
      </c>
      <c r="J114" s="108">
        <f>H114/1.2</f>
        <v>45.25</v>
      </c>
      <c r="K114" s="98"/>
      <c r="L114" s="98"/>
      <c r="M114" s="79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24.75" customHeight="1">
      <c r="A115" s="224"/>
      <c r="B115" s="129"/>
      <c r="C115" s="130" t="s">
        <v>179</v>
      </c>
      <c r="D115" s="264"/>
      <c r="E115" s="176"/>
      <c r="F115" s="177"/>
      <c r="G115" s="178"/>
      <c r="H115" s="179"/>
      <c r="I115" s="180"/>
      <c r="J115" s="108"/>
      <c r="K115" s="98"/>
      <c r="L115" s="98"/>
      <c r="M115" s="79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9.5" customHeight="1">
      <c r="A116" s="218"/>
      <c r="B116" s="100" t="s">
        <v>227</v>
      </c>
      <c r="C116" s="101" t="s">
        <v>228</v>
      </c>
      <c r="D116" s="263" t="s">
        <v>101</v>
      </c>
      <c r="E116" s="170" t="s">
        <v>42</v>
      </c>
      <c r="F116" s="171" t="s">
        <v>90</v>
      </c>
      <c r="G116" s="172">
        <f>H116/1.2</f>
        <v>36.5</v>
      </c>
      <c r="H116" s="173">
        <v>43.8</v>
      </c>
      <c r="I116" s="174">
        <f>H116*(1-$I$5)</f>
        <v>41.609999999999992</v>
      </c>
      <c r="J116" s="108">
        <f>H116/1.2</f>
        <v>36.5</v>
      </c>
      <c r="K116" s="98"/>
      <c r="L116" s="98"/>
      <c r="M116" s="79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24.75" customHeight="1">
      <c r="A117" s="218"/>
      <c r="B117" s="129"/>
      <c r="C117" s="130" t="s">
        <v>229</v>
      </c>
      <c r="D117" s="264"/>
      <c r="E117" s="176"/>
      <c r="F117" s="177"/>
      <c r="G117" s="178"/>
      <c r="H117" s="179"/>
      <c r="I117" s="180"/>
      <c r="J117" s="108"/>
      <c r="K117" s="98"/>
      <c r="L117" s="98"/>
      <c r="M117" s="79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9.5" customHeight="1">
      <c r="A118" s="218"/>
      <c r="B118" s="111" t="s">
        <v>230</v>
      </c>
      <c r="C118" s="189" t="s">
        <v>231</v>
      </c>
      <c r="D118" s="265" t="s">
        <v>101</v>
      </c>
      <c r="E118" s="220" t="s">
        <v>42</v>
      </c>
      <c r="F118" s="221" t="s">
        <v>90</v>
      </c>
      <c r="G118" s="172">
        <f>H118/1.2</f>
        <v>43.500000000000007</v>
      </c>
      <c r="H118" s="222">
        <v>52.2</v>
      </c>
      <c r="I118" s="223">
        <f>H118*(1-$I$5)</f>
        <v>49.59</v>
      </c>
      <c r="J118" s="108">
        <f>H118/1.2</f>
        <v>43.500000000000007</v>
      </c>
      <c r="K118" s="98"/>
      <c r="L118" s="98"/>
      <c r="M118" s="79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9.5" customHeight="1">
      <c r="A119" s="224"/>
      <c r="B119" s="129"/>
      <c r="C119" s="130" t="s">
        <v>232</v>
      </c>
      <c r="D119" s="264"/>
      <c r="E119" s="176"/>
      <c r="F119" s="177"/>
      <c r="G119" s="178"/>
      <c r="H119" s="179"/>
      <c r="I119" s="180"/>
      <c r="J119" s="108"/>
      <c r="K119" s="98"/>
      <c r="L119" s="98"/>
      <c r="M119" s="79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9.5" customHeight="1">
      <c r="A120" s="218"/>
      <c r="B120" s="100" t="s">
        <v>233</v>
      </c>
      <c r="C120" s="101" t="s">
        <v>234</v>
      </c>
      <c r="D120" s="263" t="s">
        <v>101</v>
      </c>
      <c r="E120" s="170" t="s">
        <v>42</v>
      </c>
      <c r="F120" s="171" t="s">
        <v>90</v>
      </c>
      <c r="G120" s="172">
        <f>H120/1.2</f>
        <v>30.4</v>
      </c>
      <c r="H120" s="173">
        <v>36.479999999999997</v>
      </c>
      <c r="I120" s="174">
        <f t="shared" ref="I120:I122" si="18">H120*(1-$I$5)</f>
        <v>34.655999999999999</v>
      </c>
      <c r="J120" s="108">
        <f t="shared" ref="J120:J122" si="19">H120/1.2</f>
        <v>30.4</v>
      </c>
      <c r="K120" s="98"/>
      <c r="L120" s="98"/>
      <c r="M120" s="79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24.75" customHeight="1">
      <c r="A121" s="218"/>
      <c r="B121" s="129"/>
      <c r="C121" s="130" t="s">
        <v>235</v>
      </c>
      <c r="D121" s="168" t="s">
        <v>95</v>
      </c>
      <c r="E121" s="132" t="s">
        <v>42</v>
      </c>
      <c r="F121" s="133" t="s">
        <v>94</v>
      </c>
      <c r="G121" s="178"/>
      <c r="H121" s="135">
        <v>118.5</v>
      </c>
      <c r="I121" s="136">
        <f t="shared" si="18"/>
        <v>112.57499999999999</v>
      </c>
      <c r="J121" s="127">
        <f t="shared" si="19"/>
        <v>98.75</v>
      </c>
      <c r="K121" s="98"/>
      <c r="L121" s="98"/>
      <c r="M121" s="79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9.5" customHeight="1">
      <c r="A122" s="218"/>
      <c r="B122" s="111" t="s">
        <v>236</v>
      </c>
      <c r="C122" s="112" t="s">
        <v>237</v>
      </c>
      <c r="D122" s="219" t="s">
        <v>101</v>
      </c>
      <c r="E122" s="220" t="s">
        <v>42</v>
      </c>
      <c r="F122" s="221" t="s">
        <v>90</v>
      </c>
      <c r="G122" s="172">
        <f>H122/1.2</f>
        <v>35.75</v>
      </c>
      <c r="H122" s="222">
        <v>42.9</v>
      </c>
      <c r="I122" s="223">
        <f t="shared" si="18"/>
        <v>40.754999999999995</v>
      </c>
      <c r="J122" s="108">
        <f t="shared" si="19"/>
        <v>35.75</v>
      </c>
      <c r="K122" s="98"/>
      <c r="L122" s="98"/>
      <c r="M122" s="79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9.5" customHeight="1">
      <c r="A123" s="224"/>
      <c r="B123" s="129"/>
      <c r="C123" s="130" t="s">
        <v>238</v>
      </c>
      <c r="D123" s="175"/>
      <c r="E123" s="176"/>
      <c r="F123" s="177"/>
      <c r="G123" s="178"/>
      <c r="H123" s="179"/>
      <c r="I123" s="180"/>
      <c r="J123" s="108"/>
      <c r="K123" s="98"/>
      <c r="L123" s="98"/>
      <c r="M123" s="79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24.75" customHeight="1">
      <c r="A124" s="266"/>
      <c r="B124" s="100" t="s">
        <v>239</v>
      </c>
      <c r="C124" s="101" t="s">
        <v>240</v>
      </c>
      <c r="D124" s="263" t="s">
        <v>101</v>
      </c>
      <c r="E124" s="170" t="s">
        <v>42</v>
      </c>
      <c r="F124" s="171" t="s">
        <v>90</v>
      </c>
      <c r="G124" s="172">
        <f>H124/1.2</f>
        <v>40.25</v>
      </c>
      <c r="H124" s="173">
        <v>48.3</v>
      </c>
      <c r="I124" s="174">
        <f t="shared" ref="I124:I133" si="20">H124*(1-$I$5)</f>
        <v>45.884999999999998</v>
      </c>
      <c r="J124" s="108">
        <f t="shared" ref="J124:J133" si="21">H124/1.2</f>
        <v>40.25</v>
      </c>
      <c r="K124" s="98"/>
      <c r="L124" s="98"/>
      <c r="M124" s="79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30" customHeight="1">
      <c r="A125" s="224"/>
      <c r="B125" s="129"/>
      <c r="C125" s="130" t="s">
        <v>241</v>
      </c>
      <c r="D125" s="168" t="s">
        <v>95</v>
      </c>
      <c r="E125" s="132" t="s">
        <v>42</v>
      </c>
      <c r="F125" s="133" t="s">
        <v>94</v>
      </c>
      <c r="G125" s="178"/>
      <c r="H125" s="135">
        <v>135.6</v>
      </c>
      <c r="I125" s="136">
        <f t="shared" si="20"/>
        <v>128.82</v>
      </c>
      <c r="J125" s="127">
        <f t="shared" si="21"/>
        <v>113</v>
      </c>
      <c r="K125" s="98"/>
      <c r="L125" s="98"/>
      <c r="M125" s="79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24.75" customHeight="1">
      <c r="A126" s="119"/>
      <c r="B126" s="100" t="s">
        <v>242</v>
      </c>
      <c r="C126" s="101" t="s">
        <v>243</v>
      </c>
      <c r="D126" s="169" t="s">
        <v>89</v>
      </c>
      <c r="E126" s="170" t="s">
        <v>42</v>
      </c>
      <c r="F126" s="171" t="s">
        <v>90</v>
      </c>
      <c r="G126" s="172">
        <f t="shared" ref="G126:G133" si="22">H126/1.2</f>
        <v>37.450000000000003</v>
      </c>
      <c r="H126" s="173">
        <v>44.94</v>
      </c>
      <c r="I126" s="174">
        <f t="shared" si="20"/>
        <v>42.692999999999998</v>
      </c>
      <c r="J126" s="108">
        <f t="shared" si="21"/>
        <v>37.450000000000003</v>
      </c>
      <c r="K126" s="98"/>
      <c r="L126" s="98"/>
      <c r="M126" s="79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6.5" customHeight="1">
      <c r="A127" s="119"/>
      <c r="B127" s="111"/>
      <c r="C127" s="120" t="s">
        <v>244</v>
      </c>
      <c r="D127" s="246" t="s">
        <v>145</v>
      </c>
      <c r="E127" s="247" t="s">
        <v>42</v>
      </c>
      <c r="F127" s="248" t="s">
        <v>94</v>
      </c>
      <c r="G127" s="249">
        <f t="shared" si="22"/>
        <v>44</v>
      </c>
      <c r="H127" s="250">
        <v>52.8</v>
      </c>
      <c r="I127" s="251">
        <f t="shared" si="20"/>
        <v>50.16</v>
      </c>
      <c r="J127" s="127">
        <f t="shared" si="21"/>
        <v>44</v>
      </c>
      <c r="K127" s="98"/>
      <c r="L127" s="98"/>
      <c r="M127" s="79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6.5" customHeight="1">
      <c r="A128" s="119"/>
      <c r="B128" s="129"/>
      <c r="C128" s="130"/>
      <c r="D128" s="168" t="s">
        <v>95</v>
      </c>
      <c r="E128" s="132" t="s">
        <v>42</v>
      </c>
      <c r="F128" s="133" t="s">
        <v>94</v>
      </c>
      <c r="G128" s="134">
        <f t="shared" si="22"/>
        <v>96</v>
      </c>
      <c r="H128" s="135">
        <v>115.2</v>
      </c>
      <c r="I128" s="136">
        <f t="shared" si="20"/>
        <v>109.44</v>
      </c>
      <c r="J128" s="127">
        <f t="shared" si="21"/>
        <v>96</v>
      </c>
      <c r="K128" s="98"/>
      <c r="L128" s="98"/>
      <c r="M128" s="79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9.5" customHeight="1">
      <c r="A129" s="119"/>
      <c r="B129" s="100" t="s">
        <v>245</v>
      </c>
      <c r="C129" s="101" t="s">
        <v>246</v>
      </c>
      <c r="D129" s="169" t="s">
        <v>89</v>
      </c>
      <c r="E129" s="170" t="s">
        <v>42</v>
      </c>
      <c r="F129" s="171" t="s">
        <v>90</v>
      </c>
      <c r="G129" s="172">
        <f t="shared" si="22"/>
        <v>56.5</v>
      </c>
      <c r="H129" s="173">
        <v>67.8</v>
      </c>
      <c r="I129" s="174">
        <f t="shared" si="20"/>
        <v>64.41</v>
      </c>
      <c r="J129" s="108">
        <f t="shared" si="21"/>
        <v>56.5</v>
      </c>
      <c r="K129" s="109"/>
      <c r="L129" s="98"/>
      <c r="M129" s="79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6.5" customHeight="1">
      <c r="A130" s="119"/>
      <c r="B130" s="111"/>
      <c r="C130" s="120" t="s">
        <v>247</v>
      </c>
      <c r="D130" s="246" t="s">
        <v>145</v>
      </c>
      <c r="E130" s="247" t="s">
        <v>42</v>
      </c>
      <c r="F130" s="248" t="s">
        <v>94</v>
      </c>
      <c r="G130" s="249">
        <f t="shared" si="22"/>
        <v>63.500000000000007</v>
      </c>
      <c r="H130" s="250">
        <v>76.2</v>
      </c>
      <c r="I130" s="251">
        <f t="shared" si="20"/>
        <v>72.39</v>
      </c>
      <c r="J130" s="127">
        <f t="shared" si="21"/>
        <v>63.500000000000007</v>
      </c>
      <c r="K130" s="109"/>
      <c r="L130" s="98"/>
      <c r="M130" s="79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3.5" customHeight="1">
      <c r="A131" s="119"/>
      <c r="B131" s="129"/>
      <c r="C131" s="130"/>
      <c r="D131" s="168" t="s">
        <v>95</v>
      </c>
      <c r="E131" s="132" t="s">
        <v>42</v>
      </c>
      <c r="F131" s="133" t="s">
        <v>94</v>
      </c>
      <c r="G131" s="134">
        <f t="shared" si="22"/>
        <v>95</v>
      </c>
      <c r="H131" s="135">
        <v>114</v>
      </c>
      <c r="I131" s="136">
        <f t="shared" si="20"/>
        <v>108.3</v>
      </c>
      <c r="J131" s="127">
        <f t="shared" si="21"/>
        <v>95</v>
      </c>
      <c r="K131" s="98"/>
      <c r="L131" s="98"/>
      <c r="M131" s="79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9.5" customHeight="1">
      <c r="A132" s="119"/>
      <c r="B132" s="100" t="s">
        <v>248</v>
      </c>
      <c r="C132" s="101" t="s">
        <v>249</v>
      </c>
      <c r="D132" s="169" t="s">
        <v>89</v>
      </c>
      <c r="E132" s="170" t="s">
        <v>42</v>
      </c>
      <c r="F132" s="171" t="s">
        <v>90</v>
      </c>
      <c r="G132" s="172">
        <f t="shared" si="22"/>
        <v>41.6</v>
      </c>
      <c r="H132" s="173">
        <v>49.92</v>
      </c>
      <c r="I132" s="174">
        <f t="shared" si="20"/>
        <v>47.423999999999999</v>
      </c>
      <c r="J132" s="108">
        <f t="shared" si="21"/>
        <v>41.6</v>
      </c>
      <c r="K132" s="98"/>
      <c r="L132" s="98"/>
      <c r="M132" s="79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6.5" customHeight="1">
      <c r="A133" s="119"/>
      <c r="B133" s="111"/>
      <c r="C133" s="120" t="s">
        <v>250</v>
      </c>
      <c r="D133" s="246" t="s">
        <v>145</v>
      </c>
      <c r="E133" s="247" t="s">
        <v>42</v>
      </c>
      <c r="F133" s="248" t="s">
        <v>94</v>
      </c>
      <c r="G133" s="249">
        <f t="shared" si="22"/>
        <v>52</v>
      </c>
      <c r="H133" s="250">
        <v>62.4</v>
      </c>
      <c r="I133" s="251">
        <f t="shared" si="20"/>
        <v>59.279999999999994</v>
      </c>
      <c r="J133" s="127">
        <f t="shared" si="21"/>
        <v>52</v>
      </c>
      <c r="K133" s="98"/>
      <c r="L133" s="98"/>
      <c r="M133" s="79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3.5" customHeight="1">
      <c r="A134" s="224"/>
      <c r="B134" s="129"/>
      <c r="C134" s="130"/>
      <c r="D134" s="241"/>
      <c r="E134" s="240"/>
      <c r="F134" s="256"/>
      <c r="G134" s="242"/>
      <c r="H134" s="243"/>
      <c r="I134" s="244"/>
      <c r="J134" s="127"/>
      <c r="K134" s="98"/>
      <c r="L134" s="98"/>
      <c r="M134" s="79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9.5" customHeight="1">
      <c r="A135" s="119"/>
      <c r="B135" s="111" t="s">
        <v>251</v>
      </c>
      <c r="C135" s="112" t="s">
        <v>252</v>
      </c>
      <c r="D135" s="219" t="s">
        <v>89</v>
      </c>
      <c r="E135" s="220" t="s">
        <v>42</v>
      </c>
      <c r="F135" s="229" t="s">
        <v>94</v>
      </c>
      <c r="G135" s="267">
        <f t="shared" ref="G135:G177" si="23">H135/1.2</f>
        <v>50</v>
      </c>
      <c r="H135" s="222">
        <v>60</v>
      </c>
      <c r="I135" s="223">
        <f t="shared" ref="I135:I136" si="24">H135*(1-$I$5)</f>
        <v>57</v>
      </c>
      <c r="J135" s="217"/>
      <c r="K135" s="98"/>
      <c r="L135" s="98"/>
      <c r="M135" s="79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" customHeight="1">
      <c r="A136" s="119"/>
      <c r="B136" s="111"/>
      <c r="C136" s="120" t="s">
        <v>250</v>
      </c>
      <c r="D136" s="246" t="s">
        <v>145</v>
      </c>
      <c r="E136" s="247" t="s">
        <v>42</v>
      </c>
      <c r="F136" s="248" t="s">
        <v>94</v>
      </c>
      <c r="G136" s="249">
        <f t="shared" si="23"/>
        <v>65</v>
      </c>
      <c r="H136" s="250">
        <v>78</v>
      </c>
      <c r="I136" s="251">
        <f t="shared" si="24"/>
        <v>74.099999999999994</v>
      </c>
      <c r="J136" s="268"/>
      <c r="K136" s="98"/>
      <c r="L136" s="98"/>
      <c r="M136" s="79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3.5" customHeight="1">
      <c r="A137" s="224"/>
      <c r="B137" s="129"/>
      <c r="C137" s="130"/>
      <c r="D137" s="241"/>
      <c r="E137" s="240"/>
      <c r="F137" s="256"/>
      <c r="G137" s="242">
        <f t="shared" si="23"/>
        <v>0</v>
      </c>
      <c r="H137" s="243"/>
      <c r="I137" s="244"/>
      <c r="J137" s="268"/>
      <c r="K137" s="98"/>
      <c r="L137" s="98"/>
      <c r="M137" s="79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24" customHeight="1">
      <c r="A138" s="119"/>
      <c r="B138" s="100" t="s">
        <v>253</v>
      </c>
      <c r="C138" s="101" t="s">
        <v>254</v>
      </c>
      <c r="D138" s="169" t="s">
        <v>89</v>
      </c>
      <c r="E138" s="170" t="s">
        <v>42</v>
      </c>
      <c r="F138" s="171" t="s">
        <v>90</v>
      </c>
      <c r="G138" s="172">
        <f t="shared" si="23"/>
        <v>49.95</v>
      </c>
      <c r="H138" s="173">
        <v>59.94</v>
      </c>
      <c r="I138" s="174">
        <f t="shared" ref="I138:I157" si="25">H138*(1-$I$5)</f>
        <v>56.942999999999998</v>
      </c>
      <c r="J138" s="108">
        <f t="shared" ref="J138:J155" si="26">H138/1.2</f>
        <v>49.95</v>
      </c>
      <c r="K138" s="98"/>
      <c r="L138" s="98"/>
      <c r="M138" s="79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119"/>
      <c r="B139" s="111"/>
      <c r="C139" s="120" t="s">
        <v>255</v>
      </c>
      <c r="D139" s="246" t="s">
        <v>145</v>
      </c>
      <c r="E139" s="247" t="s">
        <v>42</v>
      </c>
      <c r="F139" s="248" t="s">
        <v>94</v>
      </c>
      <c r="G139" s="249">
        <f t="shared" si="23"/>
        <v>64.500000000000014</v>
      </c>
      <c r="H139" s="250">
        <v>77.400000000000006</v>
      </c>
      <c r="I139" s="251">
        <f t="shared" si="25"/>
        <v>73.53</v>
      </c>
      <c r="J139" s="127">
        <f t="shared" si="26"/>
        <v>64.500000000000014</v>
      </c>
      <c r="K139" s="98"/>
      <c r="L139" s="98"/>
      <c r="M139" s="79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3.5" customHeight="1">
      <c r="A140" s="119"/>
      <c r="B140" s="129"/>
      <c r="C140" s="130"/>
      <c r="D140" s="168" t="s">
        <v>95</v>
      </c>
      <c r="E140" s="132" t="s">
        <v>42</v>
      </c>
      <c r="F140" s="133" t="s">
        <v>94</v>
      </c>
      <c r="G140" s="134">
        <f t="shared" si="23"/>
        <v>180</v>
      </c>
      <c r="H140" s="135">
        <v>216</v>
      </c>
      <c r="I140" s="136">
        <f t="shared" si="25"/>
        <v>205.2</v>
      </c>
      <c r="J140" s="127">
        <f t="shared" si="26"/>
        <v>180</v>
      </c>
      <c r="K140" s="98"/>
      <c r="L140" s="98"/>
      <c r="M140" s="79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8" customHeight="1">
      <c r="A141" s="119"/>
      <c r="B141" s="100" t="s">
        <v>256</v>
      </c>
      <c r="C141" s="101" t="s">
        <v>257</v>
      </c>
      <c r="D141" s="169" t="s">
        <v>89</v>
      </c>
      <c r="E141" s="170" t="s">
        <v>42</v>
      </c>
      <c r="F141" s="171" t="s">
        <v>90</v>
      </c>
      <c r="G141" s="172">
        <f t="shared" si="23"/>
        <v>69</v>
      </c>
      <c r="H141" s="173">
        <v>82.8</v>
      </c>
      <c r="I141" s="174">
        <f t="shared" si="25"/>
        <v>78.66</v>
      </c>
      <c r="J141" s="108">
        <f t="shared" si="26"/>
        <v>69</v>
      </c>
      <c r="K141" s="109"/>
      <c r="L141" s="98"/>
      <c r="M141" s="79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5" customHeight="1">
      <c r="A142" s="119"/>
      <c r="B142" s="111"/>
      <c r="C142" s="120" t="s">
        <v>258</v>
      </c>
      <c r="D142" s="246" t="s">
        <v>145</v>
      </c>
      <c r="E142" s="247" t="s">
        <v>42</v>
      </c>
      <c r="F142" s="248" t="s">
        <v>94</v>
      </c>
      <c r="G142" s="249">
        <f t="shared" si="23"/>
        <v>83.250000000000014</v>
      </c>
      <c r="H142" s="250">
        <v>99.9</v>
      </c>
      <c r="I142" s="251">
        <f t="shared" si="25"/>
        <v>94.905000000000001</v>
      </c>
      <c r="J142" s="127">
        <f t="shared" si="26"/>
        <v>83.250000000000014</v>
      </c>
      <c r="K142" s="98"/>
      <c r="L142" s="98"/>
      <c r="M142" s="79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3.5" customHeight="1">
      <c r="A143" s="119"/>
      <c r="B143" s="129"/>
      <c r="C143" s="130"/>
      <c r="D143" s="168" t="s">
        <v>259</v>
      </c>
      <c r="E143" s="132" t="s">
        <v>42</v>
      </c>
      <c r="F143" s="133" t="s">
        <v>94</v>
      </c>
      <c r="G143" s="134">
        <f t="shared" si="23"/>
        <v>195</v>
      </c>
      <c r="H143" s="135">
        <v>234</v>
      </c>
      <c r="I143" s="136">
        <f t="shared" si="25"/>
        <v>222.29999999999998</v>
      </c>
      <c r="J143" s="127">
        <f t="shared" si="26"/>
        <v>195</v>
      </c>
      <c r="K143" s="98"/>
      <c r="L143" s="98"/>
      <c r="M143" s="79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8.75" customHeight="1">
      <c r="A144" s="119"/>
      <c r="B144" s="100" t="s">
        <v>260</v>
      </c>
      <c r="C144" s="101" t="s">
        <v>261</v>
      </c>
      <c r="D144" s="169" t="s">
        <v>89</v>
      </c>
      <c r="E144" s="170" t="s">
        <v>42</v>
      </c>
      <c r="F144" s="171" t="s">
        <v>90</v>
      </c>
      <c r="G144" s="172">
        <f t="shared" si="23"/>
        <v>54.500000000000007</v>
      </c>
      <c r="H144" s="173">
        <v>65.400000000000006</v>
      </c>
      <c r="I144" s="174">
        <f t="shared" si="25"/>
        <v>62.13</v>
      </c>
      <c r="J144" s="108">
        <f t="shared" si="26"/>
        <v>54.500000000000007</v>
      </c>
      <c r="K144" s="98"/>
      <c r="L144" s="98"/>
      <c r="M144" s="79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5.75" customHeight="1">
      <c r="A145" s="119"/>
      <c r="B145" s="111"/>
      <c r="C145" s="120" t="s">
        <v>262</v>
      </c>
      <c r="D145" s="246" t="s">
        <v>145</v>
      </c>
      <c r="E145" s="247" t="s">
        <v>42</v>
      </c>
      <c r="F145" s="248" t="s">
        <v>94</v>
      </c>
      <c r="G145" s="249">
        <f t="shared" si="23"/>
        <v>71.25</v>
      </c>
      <c r="H145" s="250">
        <v>85.5</v>
      </c>
      <c r="I145" s="251">
        <f t="shared" si="25"/>
        <v>81.224999999999994</v>
      </c>
      <c r="J145" s="127">
        <f t="shared" si="26"/>
        <v>71.25</v>
      </c>
      <c r="K145" s="98"/>
      <c r="L145" s="98"/>
      <c r="M145" s="79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3.5" customHeight="1">
      <c r="A146" s="119"/>
      <c r="B146" s="129"/>
      <c r="C146" s="130"/>
      <c r="D146" s="168" t="s">
        <v>95</v>
      </c>
      <c r="E146" s="132" t="s">
        <v>42</v>
      </c>
      <c r="F146" s="133" t="s">
        <v>94</v>
      </c>
      <c r="G146" s="134">
        <f t="shared" si="23"/>
        <v>224.25000000000003</v>
      </c>
      <c r="H146" s="135">
        <v>269.10000000000002</v>
      </c>
      <c r="I146" s="136">
        <f t="shared" si="25"/>
        <v>255.64500000000001</v>
      </c>
      <c r="J146" s="127">
        <f t="shared" si="26"/>
        <v>224.25000000000003</v>
      </c>
      <c r="K146" s="98"/>
      <c r="L146" s="98"/>
      <c r="M146" s="79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6.5" customHeight="1">
      <c r="A147" s="119"/>
      <c r="B147" s="111" t="s">
        <v>263</v>
      </c>
      <c r="C147" s="112" t="s">
        <v>264</v>
      </c>
      <c r="D147" s="219" t="s">
        <v>89</v>
      </c>
      <c r="E147" s="220" t="s">
        <v>42</v>
      </c>
      <c r="F147" s="229" t="s">
        <v>94</v>
      </c>
      <c r="G147" s="267">
        <f t="shared" si="23"/>
        <v>58.250000000000007</v>
      </c>
      <c r="H147" s="222">
        <v>69.900000000000006</v>
      </c>
      <c r="I147" s="223">
        <f t="shared" si="25"/>
        <v>66.405000000000001</v>
      </c>
      <c r="J147" s="108">
        <f t="shared" si="26"/>
        <v>58.250000000000007</v>
      </c>
      <c r="K147" s="98"/>
      <c r="L147" s="98"/>
      <c r="M147" s="79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" customHeight="1">
      <c r="A148" s="119"/>
      <c r="B148" s="111"/>
      <c r="C148" s="120" t="s">
        <v>262</v>
      </c>
      <c r="D148" s="246" t="s">
        <v>145</v>
      </c>
      <c r="E148" s="247" t="s">
        <v>42</v>
      </c>
      <c r="F148" s="248" t="s">
        <v>94</v>
      </c>
      <c r="G148" s="249">
        <f t="shared" si="23"/>
        <v>75</v>
      </c>
      <c r="H148" s="250">
        <v>90</v>
      </c>
      <c r="I148" s="251">
        <f t="shared" si="25"/>
        <v>85.5</v>
      </c>
      <c r="J148" s="127">
        <f t="shared" si="26"/>
        <v>75</v>
      </c>
      <c r="K148" s="98"/>
      <c r="L148" s="98"/>
      <c r="M148" s="79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" customHeight="1">
      <c r="A149" s="128"/>
      <c r="B149" s="129"/>
      <c r="C149" s="130"/>
      <c r="D149" s="168" t="s">
        <v>95</v>
      </c>
      <c r="E149" s="132" t="s">
        <v>42</v>
      </c>
      <c r="F149" s="133" t="s">
        <v>94</v>
      </c>
      <c r="G149" s="134">
        <f t="shared" si="23"/>
        <v>247</v>
      </c>
      <c r="H149" s="135">
        <v>296.39999999999998</v>
      </c>
      <c r="I149" s="136">
        <f t="shared" si="25"/>
        <v>281.58</v>
      </c>
      <c r="J149" s="127">
        <f t="shared" si="26"/>
        <v>247</v>
      </c>
      <c r="K149" s="98"/>
      <c r="L149" s="98"/>
      <c r="M149" s="79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21.75" customHeight="1">
      <c r="A150" s="119"/>
      <c r="B150" s="100" t="s">
        <v>265</v>
      </c>
      <c r="C150" s="101" t="s">
        <v>266</v>
      </c>
      <c r="D150" s="169" t="s">
        <v>89</v>
      </c>
      <c r="E150" s="170" t="s">
        <v>42</v>
      </c>
      <c r="F150" s="171" t="s">
        <v>90</v>
      </c>
      <c r="G150" s="172">
        <f t="shared" si="23"/>
        <v>22</v>
      </c>
      <c r="H150" s="173">
        <v>26.4</v>
      </c>
      <c r="I150" s="174">
        <f t="shared" si="25"/>
        <v>25.08</v>
      </c>
      <c r="J150" s="108">
        <f t="shared" si="26"/>
        <v>22</v>
      </c>
      <c r="K150" s="98"/>
      <c r="L150" s="98"/>
      <c r="M150" s="79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21.75" customHeight="1">
      <c r="A151" s="119"/>
      <c r="B151" s="129"/>
      <c r="C151" s="157" t="s">
        <v>267</v>
      </c>
      <c r="D151" s="241" t="s">
        <v>145</v>
      </c>
      <c r="E151" s="240" t="s">
        <v>42</v>
      </c>
      <c r="F151" s="256" t="s">
        <v>94</v>
      </c>
      <c r="G151" s="242">
        <f t="shared" si="23"/>
        <v>30.500000000000004</v>
      </c>
      <c r="H151" s="243">
        <v>36.6</v>
      </c>
      <c r="I151" s="244">
        <f t="shared" si="25"/>
        <v>34.770000000000003</v>
      </c>
      <c r="J151" s="127">
        <f t="shared" si="26"/>
        <v>30.500000000000004</v>
      </c>
      <c r="K151" s="98"/>
      <c r="L151" s="98"/>
      <c r="M151" s="79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21.75" customHeight="1">
      <c r="A152" s="119"/>
      <c r="B152" s="100" t="s">
        <v>268</v>
      </c>
      <c r="C152" s="101" t="s">
        <v>269</v>
      </c>
      <c r="D152" s="169" t="s">
        <v>89</v>
      </c>
      <c r="E152" s="170" t="s">
        <v>42</v>
      </c>
      <c r="F152" s="171" t="s">
        <v>90</v>
      </c>
      <c r="G152" s="172">
        <f t="shared" si="23"/>
        <v>44</v>
      </c>
      <c r="H152" s="173">
        <v>52.8</v>
      </c>
      <c r="I152" s="174">
        <f t="shared" si="25"/>
        <v>50.16</v>
      </c>
      <c r="J152" s="108">
        <f t="shared" si="26"/>
        <v>44</v>
      </c>
      <c r="K152" s="109"/>
      <c r="L152" s="98"/>
      <c r="M152" s="79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21.75" customHeight="1">
      <c r="A153" s="119"/>
      <c r="B153" s="129"/>
      <c r="C153" s="130" t="s">
        <v>270</v>
      </c>
      <c r="D153" s="241" t="s">
        <v>145</v>
      </c>
      <c r="E153" s="240" t="s">
        <v>42</v>
      </c>
      <c r="F153" s="256" t="s">
        <v>94</v>
      </c>
      <c r="G153" s="242">
        <f t="shared" si="23"/>
        <v>49.750000000000007</v>
      </c>
      <c r="H153" s="243">
        <v>59.7</v>
      </c>
      <c r="I153" s="244">
        <f t="shared" si="25"/>
        <v>56.715000000000003</v>
      </c>
      <c r="J153" s="127">
        <f t="shared" si="26"/>
        <v>49.750000000000007</v>
      </c>
      <c r="K153" s="109"/>
      <c r="L153" s="98"/>
      <c r="M153" s="79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21.75" customHeight="1">
      <c r="A154" s="119"/>
      <c r="B154" s="100" t="s">
        <v>271</v>
      </c>
      <c r="C154" s="181" t="s">
        <v>272</v>
      </c>
      <c r="D154" s="169" t="s">
        <v>89</v>
      </c>
      <c r="E154" s="170" t="s">
        <v>42</v>
      </c>
      <c r="F154" s="171" t="s">
        <v>90</v>
      </c>
      <c r="G154" s="172">
        <f t="shared" si="23"/>
        <v>33.25</v>
      </c>
      <c r="H154" s="173">
        <v>39.9</v>
      </c>
      <c r="I154" s="174">
        <f t="shared" si="25"/>
        <v>37.904999999999994</v>
      </c>
      <c r="J154" s="108">
        <f t="shared" si="26"/>
        <v>33.25</v>
      </c>
      <c r="K154" s="98"/>
      <c r="L154" s="98"/>
      <c r="M154" s="79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21.75" customHeight="1">
      <c r="A155" s="128"/>
      <c r="B155" s="129"/>
      <c r="C155" s="130" t="s">
        <v>273</v>
      </c>
      <c r="D155" s="241" t="s">
        <v>145</v>
      </c>
      <c r="E155" s="240" t="s">
        <v>42</v>
      </c>
      <c r="F155" s="256" t="s">
        <v>94</v>
      </c>
      <c r="G155" s="242">
        <f t="shared" si="23"/>
        <v>37.250000000000007</v>
      </c>
      <c r="H155" s="243">
        <v>44.7</v>
      </c>
      <c r="I155" s="244">
        <f t="shared" si="25"/>
        <v>42.465000000000003</v>
      </c>
      <c r="J155" s="127">
        <f t="shared" si="26"/>
        <v>37.250000000000007</v>
      </c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</row>
    <row r="156" spans="1:35" ht="18.75" customHeight="1">
      <c r="A156" s="119"/>
      <c r="B156" s="111" t="s">
        <v>274</v>
      </c>
      <c r="C156" s="269" t="s">
        <v>275</v>
      </c>
      <c r="D156" s="219" t="s">
        <v>89</v>
      </c>
      <c r="E156" s="220" t="s">
        <v>42</v>
      </c>
      <c r="F156" s="229" t="s">
        <v>94</v>
      </c>
      <c r="G156" s="267">
        <f t="shared" si="23"/>
        <v>41.000000000000007</v>
      </c>
      <c r="H156" s="222">
        <v>49.2</v>
      </c>
      <c r="I156" s="223">
        <f t="shared" si="25"/>
        <v>46.74</v>
      </c>
      <c r="J156" s="217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</row>
    <row r="157" spans="1:35" ht="19.5" customHeight="1">
      <c r="A157" s="128"/>
      <c r="B157" s="129"/>
      <c r="C157" s="130" t="s">
        <v>273</v>
      </c>
      <c r="D157" s="241" t="s">
        <v>145</v>
      </c>
      <c r="E157" s="240" t="s">
        <v>42</v>
      </c>
      <c r="F157" s="256" t="s">
        <v>94</v>
      </c>
      <c r="G157" s="242">
        <f t="shared" si="23"/>
        <v>47.5</v>
      </c>
      <c r="H157" s="243">
        <v>57</v>
      </c>
      <c r="I157" s="244">
        <f t="shared" si="25"/>
        <v>54.15</v>
      </c>
      <c r="J157" s="26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</row>
    <row r="158" spans="1:35" ht="21.75" customHeight="1">
      <c r="A158" s="182" t="s">
        <v>75</v>
      </c>
      <c r="B158" s="183" t="s">
        <v>138</v>
      </c>
      <c r="C158" s="182" t="s">
        <v>77</v>
      </c>
      <c r="D158" s="184" t="s">
        <v>139</v>
      </c>
      <c r="E158" s="184" t="s">
        <v>79</v>
      </c>
      <c r="F158" s="182"/>
      <c r="G158" s="185" t="e">
        <f t="shared" si="23"/>
        <v>#VALUE!</v>
      </c>
      <c r="H158" s="186" t="s">
        <v>140</v>
      </c>
      <c r="I158" s="187" t="s">
        <v>141</v>
      </c>
      <c r="J158" s="25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</row>
    <row r="159" spans="1:35" ht="15.75" customHeight="1">
      <c r="A159" s="245"/>
      <c r="B159" s="111" t="s">
        <v>276</v>
      </c>
      <c r="C159" s="269" t="s">
        <v>277</v>
      </c>
      <c r="D159" s="219" t="s">
        <v>89</v>
      </c>
      <c r="E159" s="220" t="s">
        <v>42</v>
      </c>
      <c r="F159" s="221" t="s">
        <v>90</v>
      </c>
      <c r="G159" s="267">
        <f t="shared" si="23"/>
        <v>38.300000000000004</v>
      </c>
      <c r="H159" s="222">
        <v>45.96</v>
      </c>
      <c r="I159" s="223">
        <f t="shared" ref="I159:I177" si="27">H159*(1-$I$5)</f>
        <v>43.661999999999999</v>
      </c>
      <c r="J159" s="108">
        <f t="shared" ref="J159:J177" si="28">H159/1.2</f>
        <v>38.300000000000004</v>
      </c>
      <c r="K159" s="98"/>
      <c r="L159" s="98"/>
      <c r="M159" s="79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5.75" customHeight="1">
      <c r="A160" s="119"/>
      <c r="B160" s="111"/>
      <c r="C160" s="120" t="s">
        <v>278</v>
      </c>
      <c r="D160" s="246" t="s">
        <v>145</v>
      </c>
      <c r="E160" s="247" t="s">
        <v>42</v>
      </c>
      <c r="F160" s="248" t="s">
        <v>94</v>
      </c>
      <c r="G160" s="249">
        <f t="shared" si="23"/>
        <v>49.5</v>
      </c>
      <c r="H160" s="250">
        <v>59.4</v>
      </c>
      <c r="I160" s="251">
        <f t="shared" si="27"/>
        <v>56.429999999999993</v>
      </c>
      <c r="J160" s="127">
        <f t="shared" si="28"/>
        <v>49.5</v>
      </c>
      <c r="K160" s="98"/>
      <c r="L160" s="98"/>
      <c r="M160" s="79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5.75" customHeight="1">
      <c r="A161" s="119"/>
      <c r="B161" s="129"/>
      <c r="C161" s="130"/>
      <c r="D161" s="168" t="s">
        <v>95</v>
      </c>
      <c r="E161" s="132" t="s">
        <v>42</v>
      </c>
      <c r="F161" s="133" t="s">
        <v>94</v>
      </c>
      <c r="G161" s="134">
        <f t="shared" si="23"/>
        <v>125</v>
      </c>
      <c r="H161" s="135">
        <v>150</v>
      </c>
      <c r="I161" s="136">
        <f t="shared" si="27"/>
        <v>142.5</v>
      </c>
      <c r="J161" s="127">
        <f t="shared" si="28"/>
        <v>125</v>
      </c>
      <c r="K161" s="98"/>
      <c r="L161" s="98"/>
      <c r="M161" s="79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5.75" customHeight="1">
      <c r="A162" s="119"/>
      <c r="B162" s="100" t="s">
        <v>279</v>
      </c>
      <c r="C162" s="181" t="s">
        <v>280</v>
      </c>
      <c r="D162" s="169" t="s">
        <v>89</v>
      </c>
      <c r="E162" s="170" t="s">
        <v>42</v>
      </c>
      <c r="F162" s="257" t="s">
        <v>94</v>
      </c>
      <c r="G162" s="172">
        <f t="shared" si="23"/>
        <v>39.25</v>
      </c>
      <c r="H162" s="173">
        <v>47.1</v>
      </c>
      <c r="I162" s="174">
        <f t="shared" si="27"/>
        <v>44.744999999999997</v>
      </c>
      <c r="J162" s="108">
        <f t="shared" si="28"/>
        <v>39.25</v>
      </c>
      <c r="K162" s="98"/>
      <c r="L162" s="98"/>
      <c r="M162" s="79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5.75" customHeight="1">
      <c r="A163" s="119"/>
      <c r="B163" s="111"/>
      <c r="C163" s="120" t="s">
        <v>278</v>
      </c>
      <c r="D163" s="246" t="s">
        <v>145</v>
      </c>
      <c r="E163" s="247" t="s">
        <v>42</v>
      </c>
      <c r="F163" s="248" t="s">
        <v>94</v>
      </c>
      <c r="G163" s="249">
        <f t="shared" si="23"/>
        <v>49.5</v>
      </c>
      <c r="H163" s="250">
        <v>59.4</v>
      </c>
      <c r="I163" s="251">
        <f t="shared" si="27"/>
        <v>56.429999999999993</v>
      </c>
      <c r="J163" s="127">
        <f t="shared" si="28"/>
        <v>49.5</v>
      </c>
      <c r="K163" s="98"/>
      <c r="L163" s="98"/>
      <c r="M163" s="79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5.75" customHeight="1">
      <c r="A164" s="128"/>
      <c r="B164" s="129"/>
      <c r="C164" s="130"/>
      <c r="D164" s="168" t="s">
        <v>95</v>
      </c>
      <c r="E164" s="132" t="s">
        <v>42</v>
      </c>
      <c r="F164" s="133" t="s">
        <v>94</v>
      </c>
      <c r="G164" s="134">
        <f t="shared" si="23"/>
        <v>133</v>
      </c>
      <c r="H164" s="135">
        <v>159.6</v>
      </c>
      <c r="I164" s="136">
        <f t="shared" si="27"/>
        <v>151.61999999999998</v>
      </c>
      <c r="J164" s="127">
        <f t="shared" si="28"/>
        <v>133</v>
      </c>
      <c r="K164" s="98"/>
      <c r="L164" s="98"/>
      <c r="M164" s="79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5.75" customHeight="1">
      <c r="A165" s="119"/>
      <c r="B165" s="100" t="s">
        <v>281</v>
      </c>
      <c r="C165" s="181" t="s">
        <v>282</v>
      </c>
      <c r="D165" s="169" t="s">
        <v>89</v>
      </c>
      <c r="E165" s="170" t="s">
        <v>42</v>
      </c>
      <c r="F165" s="171" t="s">
        <v>90</v>
      </c>
      <c r="G165" s="172">
        <f t="shared" si="23"/>
        <v>58</v>
      </c>
      <c r="H165" s="173">
        <v>69.599999999999994</v>
      </c>
      <c r="I165" s="174">
        <f t="shared" si="27"/>
        <v>66.11999999999999</v>
      </c>
      <c r="J165" s="108">
        <f t="shared" si="28"/>
        <v>58</v>
      </c>
      <c r="K165" s="109"/>
      <c r="L165" s="98"/>
      <c r="M165" s="79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5.75" customHeight="1">
      <c r="A166" s="119"/>
      <c r="B166" s="111"/>
      <c r="C166" s="120" t="s">
        <v>283</v>
      </c>
      <c r="D166" s="246" t="s">
        <v>145</v>
      </c>
      <c r="E166" s="247" t="s">
        <v>42</v>
      </c>
      <c r="F166" s="248" t="s">
        <v>94</v>
      </c>
      <c r="G166" s="249">
        <f t="shared" si="23"/>
        <v>69</v>
      </c>
      <c r="H166" s="250">
        <v>82.8</v>
      </c>
      <c r="I166" s="251">
        <f t="shared" si="27"/>
        <v>78.66</v>
      </c>
      <c r="J166" s="127">
        <f t="shared" si="28"/>
        <v>69</v>
      </c>
      <c r="K166" s="109"/>
      <c r="L166" s="98"/>
      <c r="M166" s="79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5.75" customHeight="1">
      <c r="A167" s="119"/>
      <c r="B167" s="129"/>
      <c r="C167" s="130"/>
      <c r="D167" s="168" t="s">
        <v>95</v>
      </c>
      <c r="E167" s="132" t="s">
        <v>42</v>
      </c>
      <c r="F167" s="133" t="s">
        <v>94</v>
      </c>
      <c r="G167" s="134">
        <f t="shared" si="23"/>
        <v>145</v>
      </c>
      <c r="H167" s="135">
        <v>174</v>
      </c>
      <c r="I167" s="136">
        <f t="shared" si="27"/>
        <v>165.29999999999998</v>
      </c>
      <c r="J167" s="127">
        <f t="shared" si="28"/>
        <v>145</v>
      </c>
      <c r="K167" s="109"/>
      <c r="L167" s="98"/>
      <c r="M167" s="79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5.75" customHeight="1">
      <c r="A168" s="119"/>
      <c r="B168" s="100" t="s">
        <v>284</v>
      </c>
      <c r="C168" s="181" t="s">
        <v>285</v>
      </c>
      <c r="D168" s="169" t="s">
        <v>89</v>
      </c>
      <c r="E168" s="170" t="s">
        <v>42</v>
      </c>
      <c r="F168" s="257" t="s">
        <v>94</v>
      </c>
      <c r="G168" s="172">
        <f t="shared" si="23"/>
        <v>58.500000000000007</v>
      </c>
      <c r="H168" s="173">
        <v>70.2</v>
      </c>
      <c r="I168" s="174">
        <f t="shared" si="27"/>
        <v>66.69</v>
      </c>
      <c r="J168" s="108">
        <f t="shared" si="28"/>
        <v>58.500000000000007</v>
      </c>
      <c r="K168" s="109"/>
      <c r="L168" s="98"/>
      <c r="M168" s="79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5.75" customHeight="1">
      <c r="A169" s="119"/>
      <c r="B169" s="111"/>
      <c r="C169" s="120" t="s">
        <v>283</v>
      </c>
      <c r="D169" s="246" t="s">
        <v>145</v>
      </c>
      <c r="E169" s="247" t="s">
        <v>42</v>
      </c>
      <c r="F169" s="248" t="s">
        <v>94</v>
      </c>
      <c r="G169" s="249">
        <f t="shared" si="23"/>
        <v>68.800000000000011</v>
      </c>
      <c r="H169" s="250">
        <v>82.56</v>
      </c>
      <c r="I169" s="251">
        <f t="shared" si="27"/>
        <v>78.432000000000002</v>
      </c>
      <c r="J169" s="127">
        <f t="shared" si="28"/>
        <v>68.800000000000011</v>
      </c>
      <c r="K169" s="109"/>
      <c r="L169" s="98"/>
      <c r="M169" s="79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5.75" customHeight="1">
      <c r="A170" s="128"/>
      <c r="B170" s="129"/>
      <c r="C170" s="130"/>
      <c r="D170" s="168" t="s">
        <v>95</v>
      </c>
      <c r="E170" s="132" t="s">
        <v>42</v>
      </c>
      <c r="F170" s="133" t="s">
        <v>94</v>
      </c>
      <c r="G170" s="134">
        <f t="shared" si="23"/>
        <v>152</v>
      </c>
      <c r="H170" s="135">
        <v>182.4</v>
      </c>
      <c r="I170" s="136">
        <f t="shared" si="27"/>
        <v>173.28</v>
      </c>
      <c r="J170" s="127">
        <f t="shared" si="28"/>
        <v>152</v>
      </c>
      <c r="K170" s="109"/>
      <c r="L170" s="98"/>
      <c r="M170" s="79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5" customHeight="1">
      <c r="A171" s="119"/>
      <c r="B171" s="100" t="s">
        <v>286</v>
      </c>
      <c r="C171" s="181" t="s">
        <v>287</v>
      </c>
      <c r="D171" s="169" t="s">
        <v>89</v>
      </c>
      <c r="E171" s="170" t="s">
        <v>42</v>
      </c>
      <c r="F171" s="171" t="s">
        <v>90</v>
      </c>
      <c r="G171" s="172">
        <f t="shared" si="23"/>
        <v>51.8</v>
      </c>
      <c r="H171" s="173">
        <v>62.16</v>
      </c>
      <c r="I171" s="174">
        <f t="shared" si="27"/>
        <v>59.051999999999992</v>
      </c>
      <c r="J171" s="108">
        <f t="shared" si="28"/>
        <v>51.8</v>
      </c>
      <c r="K171" s="98"/>
      <c r="L171" s="98"/>
      <c r="M171" s="79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5" customHeight="1">
      <c r="A172" s="119"/>
      <c r="B172" s="111"/>
      <c r="C172" s="120" t="s">
        <v>288</v>
      </c>
      <c r="D172" s="246" t="s">
        <v>145</v>
      </c>
      <c r="E172" s="247" t="s">
        <v>42</v>
      </c>
      <c r="F172" s="248" t="s">
        <v>94</v>
      </c>
      <c r="G172" s="249">
        <f t="shared" si="23"/>
        <v>65.95</v>
      </c>
      <c r="H172" s="250">
        <v>79.14</v>
      </c>
      <c r="I172" s="251">
        <f t="shared" si="27"/>
        <v>75.182999999999993</v>
      </c>
      <c r="J172" s="127">
        <f t="shared" si="28"/>
        <v>65.95</v>
      </c>
      <c r="K172" s="98"/>
      <c r="L172" s="98"/>
      <c r="M172" s="79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5" customHeight="1">
      <c r="A173" s="119"/>
      <c r="B173" s="129"/>
      <c r="C173" s="130"/>
      <c r="D173" s="168" t="s">
        <v>95</v>
      </c>
      <c r="E173" s="132" t="s">
        <v>42</v>
      </c>
      <c r="F173" s="133" t="s">
        <v>94</v>
      </c>
      <c r="G173" s="134">
        <f t="shared" si="23"/>
        <v>188</v>
      </c>
      <c r="H173" s="135">
        <v>225.6</v>
      </c>
      <c r="I173" s="136">
        <f t="shared" si="27"/>
        <v>214.32</v>
      </c>
      <c r="J173" s="127">
        <f t="shared" si="28"/>
        <v>188</v>
      </c>
      <c r="K173" s="98"/>
      <c r="L173" s="98"/>
      <c r="M173" s="79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5" customHeight="1">
      <c r="A174" s="119"/>
      <c r="B174" s="111" t="s">
        <v>289</v>
      </c>
      <c r="C174" s="112" t="s">
        <v>290</v>
      </c>
      <c r="D174" s="219" t="s">
        <v>89</v>
      </c>
      <c r="E174" s="220" t="s">
        <v>42</v>
      </c>
      <c r="F174" s="229" t="s">
        <v>94</v>
      </c>
      <c r="G174" s="267">
        <f t="shared" si="23"/>
        <v>52.9</v>
      </c>
      <c r="H174" s="222">
        <v>63.48</v>
      </c>
      <c r="I174" s="223">
        <f t="shared" si="27"/>
        <v>60.305999999999997</v>
      </c>
      <c r="J174" s="108">
        <f t="shared" si="28"/>
        <v>52.9</v>
      </c>
      <c r="K174" s="98"/>
      <c r="L174" s="98"/>
      <c r="M174" s="79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5" customHeight="1">
      <c r="A175" s="119"/>
      <c r="B175" s="111"/>
      <c r="C175" s="120" t="s">
        <v>288</v>
      </c>
      <c r="D175" s="246" t="s">
        <v>145</v>
      </c>
      <c r="E175" s="247" t="s">
        <v>42</v>
      </c>
      <c r="F175" s="248" t="s">
        <v>94</v>
      </c>
      <c r="G175" s="249">
        <f t="shared" si="23"/>
        <v>68.45</v>
      </c>
      <c r="H175" s="250">
        <v>82.14</v>
      </c>
      <c r="I175" s="251">
        <f t="shared" si="27"/>
        <v>78.033000000000001</v>
      </c>
      <c r="J175" s="127">
        <f t="shared" si="28"/>
        <v>68.45</v>
      </c>
      <c r="K175" s="98"/>
      <c r="L175" s="98"/>
      <c r="M175" s="79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5" customHeight="1">
      <c r="A176" s="128"/>
      <c r="B176" s="129"/>
      <c r="C176" s="130"/>
      <c r="D176" s="168" t="s">
        <v>95</v>
      </c>
      <c r="E176" s="132" t="s">
        <v>42</v>
      </c>
      <c r="F176" s="133" t="s">
        <v>94</v>
      </c>
      <c r="G176" s="134">
        <f t="shared" si="23"/>
        <v>200</v>
      </c>
      <c r="H176" s="135">
        <v>240</v>
      </c>
      <c r="I176" s="136">
        <f t="shared" si="27"/>
        <v>228</v>
      </c>
      <c r="J176" s="127">
        <f t="shared" si="28"/>
        <v>200</v>
      </c>
      <c r="K176" s="98"/>
      <c r="L176" s="98"/>
      <c r="M176" s="79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21.75" customHeight="1">
      <c r="A177" s="119"/>
      <c r="B177" s="100" t="s">
        <v>291</v>
      </c>
      <c r="C177" s="154" t="s">
        <v>292</v>
      </c>
      <c r="D177" s="169" t="s">
        <v>89</v>
      </c>
      <c r="E177" s="170" t="s">
        <v>42</v>
      </c>
      <c r="F177" s="171" t="s">
        <v>90</v>
      </c>
      <c r="G177" s="172">
        <f t="shared" si="23"/>
        <v>22</v>
      </c>
      <c r="H177" s="173">
        <v>26.4</v>
      </c>
      <c r="I177" s="174">
        <f t="shared" si="27"/>
        <v>25.08</v>
      </c>
      <c r="J177" s="108">
        <f t="shared" si="28"/>
        <v>22</v>
      </c>
      <c r="K177" s="237"/>
      <c r="L177" s="98"/>
      <c r="M177" s="79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0.5" customHeight="1">
      <c r="A178" s="119"/>
      <c r="B178" s="111"/>
      <c r="C178" s="120" t="s">
        <v>293</v>
      </c>
      <c r="D178" s="219"/>
      <c r="E178" s="220"/>
      <c r="F178" s="221"/>
      <c r="G178" s="267"/>
      <c r="H178" s="222"/>
      <c r="I178" s="223"/>
      <c r="J178" s="108"/>
      <c r="K178" s="237"/>
      <c r="L178" s="98"/>
      <c r="M178" s="79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24.75" customHeight="1">
      <c r="A179" s="119"/>
      <c r="B179" s="129"/>
      <c r="C179" s="130"/>
      <c r="D179" s="241" t="s">
        <v>145</v>
      </c>
      <c r="E179" s="240" t="s">
        <v>42</v>
      </c>
      <c r="F179" s="256" t="s">
        <v>94</v>
      </c>
      <c r="G179" s="242">
        <f t="shared" ref="G179:G180" si="29">H179/1.2</f>
        <v>30.500000000000004</v>
      </c>
      <c r="H179" s="243">
        <v>36.6</v>
      </c>
      <c r="I179" s="244">
        <f t="shared" ref="I179:I180" si="30">H179*(1-$I$5)</f>
        <v>34.770000000000003</v>
      </c>
      <c r="J179" s="127">
        <f t="shared" ref="J179:J180" si="31">H179/1.2</f>
        <v>30.500000000000004</v>
      </c>
      <c r="K179" s="237"/>
      <c r="L179" s="98"/>
      <c r="M179" s="79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21.75" customHeight="1">
      <c r="A180" s="119"/>
      <c r="B180" s="100" t="s">
        <v>294</v>
      </c>
      <c r="C180" s="154" t="s">
        <v>295</v>
      </c>
      <c r="D180" s="169" t="s">
        <v>89</v>
      </c>
      <c r="E180" s="170" t="s">
        <v>42</v>
      </c>
      <c r="F180" s="171" t="s">
        <v>90</v>
      </c>
      <c r="G180" s="172">
        <f t="shared" si="29"/>
        <v>44</v>
      </c>
      <c r="H180" s="173">
        <v>52.8</v>
      </c>
      <c r="I180" s="174">
        <f t="shared" si="30"/>
        <v>50.16</v>
      </c>
      <c r="J180" s="108">
        <f t="shared" si="31"/>
        <v>44</v>
      </c>
      <c r="K180" s="237"/>
      <c r="L180" s="98"/>
      <c r="M180" s="79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119"/>
      <c r="B181" s="111"/>
      <c r="C181" s="120" t="s">
        <v>296</v>
      </c>
      <c r="D181" s="219"/>
      <c r="E181" s="220"/>
      <c r="F181" s="221"/>
      <c r="G181" s="267"/>
      <c r="H181" s="222"/>
      <c r="I181" s="223"/>
      <c r="J181" s="108"/>
      <c r="K181" s="237"/>
      <c r="L181" s="98"/>
      <c r="M181" s="79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24.75" customHeight="1">
      <c r="A182" s="119"/>
      <c r="B182" s="129"/>
      <c r="C182" s="130"/>
      <c r="D182" s="241" t="s">
        <v>145</v>
      </c>
      <c r="E182" s="240" t="s">
        <v>42</v>
      </c>
      <c r="F182" s="256" t="s">
        <v>94</v>
      </c>
      <c r="G182" s="242">
        <f t="shared" ref="G182:G183" si="32">H182/1.2</f>
        <v>49.750000000000007</v>
      </c>
      <c r="H182" s="243">
        <v>59.7</v>
      </c>
      <c r="I182" s="244">
        <f t="shared" ref="I182:I183" si="33">H182*(1-$I$5)</f>
        <v>56.715000000000003</v>
      </c>
      <c r="J182" s="127">
        <f t="shared" ref="J182:J183" si="34">H182/1.2</f>
        <v>49.750000000000007</v>
      </c>
      <c r="K182" s="237"/>
      <c r="L182" s="98"/>
      <c r="M182" s="79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9.5" customHeight="1">
      <c r="A183" s="119"/>
      <c r="B183" s="100" t="s">
        <v>297</v>
      </c>
      <c r="C183" s="154" t="s">
        <v>298</v>
      </c>
      <c r="D183" s="169" t="s">
        <v>89</v>
      </c>
      <c r="E183" s="170" t="s">
        <v>42</v>
      </c>
      <c r="F183" s="171" t="s">
        <v>90</v>
      </c>
      <c r="G183" s="172">
        <f t="shared" si="32"/>
        <v>33.500000000000007</v>
      </c>
      <c r="H183" s="173">
        <v>40.200000000000003</v>
      </c>
      <c r="I183" s="174">
        <f t="shared" si="33"/>
        <v>38.19</v>
      </c>
      <c r="J183" s="108">
        <f t="shared" si="34"/>
        <v>33.500000000000007</v>
      </c>
      <c r="K183" s="98"/>
      <c r="L183" s="98"/>
      <c r="M183" s="79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1.25" customHeight="1">
      <c r="A184" s="119"/>
      <c r="B184" s="111"/>
      <c r="C184" s="120" t="s">
        <v>299</v>
      </c>
      <c r="D184" s="219"/>
      <c r="E184" s="220"/>
      <c r="F184" s="221"/>
      <c r="G184" s="267"/>
      <c r="H184" s="222"/>
      <c r="I184" s="223"/>
      <c r="J184" s="10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</row>
    <row r="185" spans="1:35" ht="22.5" customHeight="1">
      <c r="A185" s="119"/>
      <c r="B185" s="129"/>
      <c r="C185" s="130"/>
      <c r="D185" s="241" t="s">
        <v>145</v>
      </c>
      <c r="E185" s="240" t="s">
        <v>42</v>
      </c>
      <c r="F185" s="256" t="s">
        <v>94</v>
      </c>
      <c r="G185" s="242">
        <f t="shared" ref="G185:G186" si="35">H185/1.2</f>
        <v>49</v>
      </c>
      <c r="H185" s="243">
        <v>58.8</v>
      </c>
      <c r="I185" s="244">
        <f t="shared" ref="I185:I186" si="36">H185*(1-$I$5)</f>
        <v>55.859999999999992</v>
      </c>
      <c r="J185" s="127">
        <f t="shared" ref="J185:J186" si="37">H185/1.2</f>
        <v>49</v>
      </c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</row>
    <row r="186" spans="1:35" ht="19.5" customHeight="1">
      <c r="A186" s="119"/>
      <c r="B186" s="111" t="s">
        <v>300</v>
      </c>
      <c r="C186" s="189" t="s">
        <v>301</v>
      </c>
      <c r="D186" s="219" t="s">
        <v>89</v>
      </c>
      <c r="E186" s="220" t="s">
        <v>42</v>
      </c>
      <c r="F186" s="229" t="s">
        <v>94</v>
      </c>
      <c r="G186" s="172">
        <f t="shared" si="35"/>
        <v>39</v>
      </c>
      <c r="H186" s="222">
        <v>46.8</v>
      </c>
      <c r="I186" s="223">
        <f t="shared" si="36"/>
        <v>44.459999999999994</v>
      </c>
      <c r="J186" s="108">
        <f t="shared" si="37"/>
        <v>39</v>
      </c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</row>
    <row r="187" spans="1:35" ht="10.5" customHeight="1">
      <c r="A187" s="119"/>
      <c r="B187" s="111"/>
      <c r="C187" s="120" t="s">
        <v>299</v>
      </c>
      <c r="D187" s="219" t="s">
        <v>145</v>
      </c>
      <c r="E187" s="220" t="s">
        <v>42</v>
      </c>
      <c r="F187" s="229"/>
      <c r="G187" s="267"/>
      <c r="H187" s="222"/>
      <c r="I187" s="223"/>
      <c r="J187" s="10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</row>
    <row r="188" spans="1:35" ht="22.5" customHeight="1">
      <c r="A188" s="128"/>
      <c r="B188" s="129"/>
      <c r="C188" s="130"/>
      <c r="D188" s="241" t="s">
        <v>145</v>
      </c>
      <c r="E188" s="240" t="s">
        <v>42</v>
      </c>
      <c r="F188" s="256" t="s">
        <v>94</v>
      </c>
      <c r="G188" s="242">
        <f t="shared" ref="G188:G189" si="38">H188/1.2</f>
        <v>54.500000000000007</v>
      </c>
      <c r="H188" s="243">
        <v>65.400000000000006</v>
      </c>
      <c r="I188" s="244">
        <f t="shared" ref="I188:I189" si="39">H188*(1-$I$5)</f>
        <v>62.13</v>
      </c>
      <c r="J188" s="127">
        <f t="shared" ref="J188:J189" si="40">H188/1.2</f>
        <v>54.500000000000007</v>
      </c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</row>
    <row r="189" spans="1:35" ht="16.5" customHeight="1">
      <c r="A189" s="119"/>
      <c r="B189" s="270" t="s">
        <v>302</v>
      </c>
      <c r="C189" s="101" t="s">
        <v>303</v>
      </c>
      <c r="D189" s="233" t="s">
        <v>145</v>
      </c>
      <c r="E189" s="232" t="s">
        <v>42</v>
      </c>
      <c r="F189" s="271" t="s">
        <v>90</v>
      </c>
      <c r="G189" s="234">
        <f t="shared" si="38"/>
        <v>57.5</v>
      </c>
      <c r="H189" s="235">
        <v>69</v>
      </c>
      <c r="I189" s="236">
        <f t="shared" si="39"/>
        <v>65.55</v>
      </c>
      <c r="J189" s="127">
        <f t="shared" si="40"/>
        <v>57.5</v>
      </c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</row>
    <row r="190" spans="1:35" ht="16.5" customHeight="1">
      <c r="A190" s="119"/>
      <c r="B190" s="272"/>
      <c r="C190" s="130" t="s">
        <v>304</v>
      </c>
      <c r="D190" s="241"/>
      <c r="E190" s="240"/>
      <c r="F190" s="241"/>
      <c r="G190" s="242"/>
      <c r="H190" s="243"/>
      <c r="I190" s="244"/>
      <c r="J190" s="127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</row>
    <row r="191" spans="1:35" ht="16.5" customHeight="1">
      <c r="A191" s="119"/>
      <c r="B191" s="270" t="s">
        <v>305</v>
      </c>
      <c r="C191" s="101" t="s">
        <v>306</v>
      </c>
      <c r="D191" s="233" t="s">
        <v>145</v>
      </c>
      <c r="E191" s="232" t="s">
        <v>42</v>
      </c>
      <c r="F191" s="271" t="s">
        <v>90</v>
      </c>
      <c r="G191" s="234">
        <f>H191/1.2</f>
        <v>55.5</v>
      </c>
      <c r="H191" s="235">
        <v>66.599999999999994</v>
      </c>
      <c r="I191" s="236">
        <f>H191*(1-$I$5)</f>
        <v>63.269999999999989</v>
      </c>
      <c r="J191" s="127">
        <f>H191/1.2</f>
        <v>55.5</v>
      </c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</row>
    <row r="192" spans="1:35" ht="16.5" customHeight="1">
      <c r="A192" s="119"/>
      <c r="B192" s="272"/>
      <c r="C192" s="130" t="s">
        <v>307</v>
      </c>
      <c r="D192" s="241"/>
      <c r="E192" s="240"/>
      <c r="F192" s="241"/>
      <c r="G192" s="242"/>
      <c r="H192" s="243"/>
      <c r="I192" s="244"/>
      <c r="J192" s="127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</row>
    <row r="193" spans="1:35" ht="16.5" customHeight="1">
      <c r="A193" s="119"/>
      <c r="B193" s="273" t="s">
        <v>308</v>
      </c>
      <c r="C193" s="112" t="s">
        <v>309</v>
      </c>
      <c r="D193" s="246" t="s">
        <v>145</v>
      </c>
      <c r="E193" s="247" t="s">
        <v>42</v>
      </c>
      <c r="F193" s="274" t="s">
        <v>90</v>
      </c>
      <c r="G193" s="234">
        <f>H193/1.2</f>
        <v>56.5</v>
      </c>
      <c r="H193" s="250">
        <v>67.8</v>
      </c>
      <c r="I193" s="251">
        <f>H193*(1-$I$5)</f>
        <v>64.41</v>
      </c>
      <c r="J193" s="127">
        <f>H193/1.2</f>
        <v>56.5</v>
      </c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</row>
    <row r="194" spans="1:35" ht="16.5" customHeight="1">
      <c r="A194" s="128"/>
      <c r="B194" s="272"/>
      <c r="C194" s="130" t="s">
        <v>310</v>
      </c>
      <c r="D194" s="241"/>
      <c r="E194" s="240"/>
      <c r="F194" s="241"/>
      <c r="G194" s="242"/>
      <c r="H194" s="243"/>
      <c r="I194" s="244"/>
      <c r="J194" s="127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</row>
    <row r="195" spans="1:35" ht="16.5" customHeight="1">
      <c r="A195" s="119"/>
      <c r="B195" s="270" t="s">
        <v>311</v>
      </c>
      <c r="C195" s="101" t="s">
        <v>312</v>
      </c>
      <c r="D195" s="233" t="s">
        <v>145</v>
      </c>
      <c r="E195" s="232" t="s">
        <v>42</v>
      </c>
      <c r="F195" s="271" t="s">
        <v>90</v>
      </c>
      <c r="G195" s="234">
        <f>H195/1.2</f>
        <v>72.5</v>
      </c>
      <c r="H195" s="235">
        <v>87</v>
      </c>
      <c r="I195" s="236">
        <f>H195*(1-$I$5)</f>
        <v>82.649999999999991</v>
      </c>
      <c r="J195" s="127">
        <f>H195/1.2</f>
        <v>72.5</v>
      </c>
      <c r="K195" s="237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</row>
    <row r="196" spans="1:35" ht="16.5" customHeight="1">
      <c r="A196" s="119"/>
      <c r="B196" s="272"/>
      <c r="C196" s="130" t="s">
        <v>304</v>
      </c>
      <c r="D196" s="241"/>
      <c r="E196" s="240"/>
      <c r="F196" s="241"/>
      <c r="G196" s="242"/>
      <c r="H196" s="243"/>
      <c r="I196" s="244"/>
      <c r="J196" s="127"/>
      <c r="K196" s="237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</row>
    <row r="197" spans="1:35" ht="16.5" customHeight="1">
      <c r="A197" s="119"/>
      <c r="B197" s="270" t="s">
        <v>313</v>
      </c>
      <c r="C197" s="101" t="s">
        <v>314</v>
      </c>
      <c r="D197" s="233" t="s">
        <v>145</v>
      </c>
      <c r="E197" s="232" t="s">
        <v>42</v>
      </c>
      <c r="F197" s="271" t="s">
        <v>90</v>
      </c>
      <c r="G197" s="234">
        <f>H197/1.2</f>
        <v>70.5</v>
      </c>
      <c r="H197" s="235">
        <v>84.6</v>
      </c>
      <c r="I197" s="236">
        <f>H197*(1-$I$5)</f>
        <v>80.36999999999999</v>
      </c>
      <c r="J197" s="127">
        <f>H197/1.2</f>
        <v>70.5</v>
      </c>
      <c r="K197" s="237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</row>
    <row r="198" spans="1:35" ht="16.5" customHeight="1">
      <c r="A198" s="119"/>
      <c r="B198" s="272"/>
      <c r="C198" s="130" t="s">
        <v>307</v>
      </c>
      <c r="D198" s="241"/>
      <c r="E198" s="240"/>
      <c r="F198" s="241"/>
      <c r="G198" s="242"/>
      <c r="H198" s="243"/>
      <c r="I198" s="244"/>
      <c r="J198" s="127"/>
      <c r="K198" s="237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</row>
    <row r="199" spans="1:35" ht="16.5" customHeight="1">
      <c r="A199" s="119"/>
      <c r="B199" s="273" t="s">
        <v>315</v>
      </c>
      <c r="C199" s="112" t="s">
        <v>316</v>
      </c>
      <c r="D199" s="246" t="s">
        <v>145</v>
      </c>
      <c r="E199" s="247" t="s">
        <v>42</v>
      </c>
      <c r="F199" s="274" t="s">
        <v>90</v>
      </c>
      <c r="G199" s="234">
        <f>H199/1.2</f>
        <v>71.5</v>
      </c>
      <c r="H199" s="250">
        <v>85.8</v>
      </c>
      <c r="I199" s="251">
        <f>H199*(1-$I$5)</f>
        <v>81.509999999999991</v>
      </c>
      <c r="J199" s="127">
        <f>H199/1.2</f>
        <v>71.5</v>
      </c>
      <c r="K199" s="237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</row>
    <row r="200" spans="1:35" ht="16.5" customHeight="1">
      <c r="A200" s="128"/>
      <c r="B200" s="272"/>
      <c r="C200" s="130" t="s">
        <v>310</v>
      </c>
      <c r="D200" s="241"/>
      <c r="E200" s="240"/>
      <c r="F200" s="241"/>
      <c r="G200" s="242"/>
      <c r="H200" s="243"/>
      <c r="I200" s="244"/>
      <c r="J200" s="127"/>
      <c r="K200" s="237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</row>
    <row r="201" spans="1:35" ht="30" customHeight="1">
      <c r="A201" s="141"/>
      <c r="B201" s="270" t="s">
        <v>317</v>
      </c>
      <c r="C201" s="101" t="s">
        <v>318</v>
      </c>
      <c r="D201" s="231" t="s">
        <v>93</v>
      </c>
      <c r="E201" s="232" t="s">
        <v>42</v>
      </c>
      <c r="F201" s="271" t="s">
        <v>90</v>
      </c>
      <c r="G201" s="234">
        <f t="shared" ref="G201:G203" si="41">H201/1.2</f>
        <v>74</v>
      </c>
      <c r="H201" s="235">
        <v>88.8</v>
      </c>
      <c r="I201" s="236">
        <f t="shared" ref="I201:I203" si="42">H201*(1-$I$5)</f>
        <v>84.36</v>
      </c>
      <c r="J201" s="108">
        <f t="shared" ref="J201:J203" si="43">H201/1.2</f>
        <v>74</v>
      </c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</row>
    <row r="202" spans="1:35" ht="30" customHeight="1">
      <c r="A202" s="128"/>
      <c r="B202" s="272"/>
      <c r="C202" s="130" t="s">
        <v>319</v>
      </c>
      <c r="D202" s="168" t="s">
        <v>95</v>
      </c>
      <c r="E202" s="132" t="s">
        <v>42</v>
      </c>
      <c r="F202" s="133" t="s">
        <v>94</v>
      </c>
      <c r="G202" s="134">
        <f t="shared" si="41"/>
        <v>183</v>
      </c>
      <c r="H202" s="135">
        <v>219.6</v>
      </c>
      <c r="I202" s="136">
        <f t="shared" si="42"/>
        <v>208.61999999999998</v>
      </c>
      <c r="J202" s="127">
        <f t="shared" si="43"/>
        <v>183</v>
      </c>
      <c r="K202" s="275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</row>
    <row r="203" spans="1:35" ht="30" customHeight="1">
      <c r="A203" s="119"/>
      <c r="B203" s="100" t="s">
        <v>320</v>
      </c>
      <c r="C203" s="101" t="s">
        <v>321</v>
      </c>
      <c r="D203" s="169" t="s">
        <v>169</v>
      </c>
      <c r="E203" s="170" t="s">
        <v>42</v>
      </c>
      <c r="F203" s="276" t="s">
        <v>90</v>
      </c>
      <c r="G203" s="172">
        <f t="shared" si="41"/>
        <v>14.5</v>
      </c>
      <c r="H203" s="173">
        <v>17.399999999999999</v>
      </c>
      <c r="I203" s="174">
        <f t="shared" si="42"/>
        <v>16.529999999999998</v>
      </c>
      <c r="J203" s="108">
        <f t="shared" si="43"/>
        <v>14.5</v>
      </c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</row>
    <row r="204" spans="1:35" ht="19.5" customHeight="1">
      <c r="A204" s="119"/>
      <c r="B204" s="129"/>
      <c r="C204" s="130" t="s">
        <v>322</v>
      </c>
      <c r="D204" s="175"/>
      <c r="E204" s="176"/>
      <c r="F204" s="177"/>
      <c r="G204" s="178"/>
      <c r="H204" s="179"/>
      <c r="I204" s="180"/>
      <c r="J204" s="10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</row>
    <row r="205" spans="1:35" ht="30" customHeight="1">
      <c r="A205" s="119"/>
      <c r="B205" s="100" t="s">
        <v>323</v>
      </c>
      <c r="C205" s="101" t="s">
        <v>324</v>
      </c>
      <c r="D205" s="169" t="s">
        <v>169</v>
      </c>
      <c r="E205" s="170" t="s">
        <v>42</v>
      </c>
      <c r="F205" s="276" t="s">
        <v>90</v>
      </c>
      <c r="G205" s="172">
        <f>H205/1.2</f>
        <v>20.75</v>
      </c>
      <c r="H205" s="173">
        <v>24.9</v>
      </c>
      <c r="I205" s="174">
        <f>H205*(1-$I$5)</f>
        <v>23.654999999999998</v>
      </c>
      <c r="J205" s="108">
        <f>H205/1.2</f>
        <v>20.75</v>
      </c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</row>
    <row r="206" spans="1:35" ht="19.5" customHeight="1">
      <c r="A206" s="119"/>
      <c r="B206" s="129"/>
      <c r="C206" s="130" t="s">
        <v>325</v>
      </c>
      <c r="D206" s="175"/>
      <c r="E206" s="176"/>
      <c r="F206" s="177"/>
      <c r="G206" s="178"/>
      <c r="H206" s="179"/>
      <c r="I206" s="180"/>
      <c r="J206" s="10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</row>
    <row r="207" spans="1:35" ht="30" customHeight="1">
      <c r="A207" s="119"/>
      <c r="B207" s="100" t="s">
        <v>326</v>
      </c>
      <c r="C207" s="101" t="s">
        <v>327</v>
      </c>
      <c r="D207" s="169" t="s">
        <v>169</v>
      </c>
      <c r="E207" s="170" t="s">
        <v>42</v>
      </c>
      <c r="F207" s="276" t="s">
        <v>90</v>
      </c>
      <c r="G207" s="172">
        <f>H207/1.2</f>
        <v>34.5</v>
      </c>
      <c r="H207" s="173">
        <v>41.4</v>
      </c>
      <c r="I207" s="174">
        <f>H207*(1-$I$5)</f>
        <v>39.33</v>
      </c>
      <c r="J207" s="108">
        <f>H207/1.2</f>
        <v>34.5</v>
      </c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</row>
    <row r="208" spans="1:35" ht="19.5" customHeight="1">
      <c r="A208" s="119"/>
      <c r="B208" s="129"/>
      <c r="C208" s="130" t="s">
        <v>328</v>
      </c>
      <c r="D208" s="175"/>
      <c r="E208" s="176"/>
      <c r="F208" s="177"/>
      <c r="G208" s="178"/>
      <c r="H208" s="179"/>
      <c r="I208" s="180"/>
      <c r="J208" s="10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</row>
    <row r="209" spans="1:35" ht="30" customHeight="1">
      <c r="A209" s="277"/>
      <c r="B209" s="111" t="s">
        <v>329</v>
      </c>
      <c r="C209" s="112" t="s">
        <v>330</v>
      </c>
      <c r="D209" s="219" t="s">
        <v>169</v>
      </c>
      <c r="E209" s="220" t="s">
        <v>42</v>
      </c>
      <c r="F209" s="278" t="s">
        <v>94</v>
      </c>
      <c r="G209" s="172">
        <f>H209/1.2</f>
        <v>30</v>
      </c>
      <c r="H209" s="222">
        <v>36</v>
      </c>
      <c r="I209" s="223">
        <f>H209*(1-$I$5)</f>
        <v>34.199999999999996</v>
      </c>
      <c r="J209" s="108">
        <f>H209/1.2</f>
        <v>30</v>
      </c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</row>
    <row r="210" spans="1:35" ht="19.5" customHeight="1">
      <c r="A210" s="279"/>
      <c r="B210" s="129"/>
      <c r="C210" s="130" t="s">
        <v>331</v>
      </c>
      <c r="D210" s="175"/>
      <c r="E210" s="176"/>
      <c r="F210" s="230"/>
      <c r="G210" s="178"/>
      <c r="H210" s="179"/>
      <c r="I210" s="180"/>
      <c r="J210" s="10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</row>
    <row r="211" spans="1:35" ht="15" customHeight="1">
      <c r="A211" s="618" t="s">
        <v>332</v>
      </c>
      <c r="B211" s="590"/>
      <c r="C211" s="590"/>
      <c r="D211" s="590"/>
      <c r="E211" s="590"/>
      <c r="F211" s="590"/>
      <c r="G211" s="590"/>
      <c r="H211" s="590"/>
      <c r="I211" s="590"/>
      <c r="J211" s="217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</row>
    <row r="212" spans="1:35" ht="17.25" customHeight="1">
      <c r="A212" s="706" t="s">
        <v>333</v>
      </c>
      <c r="B212" s="621"/>
      <c r="C212" s="621"/>
      <c r="D212" s="621"/>
      <c r="E212" s="621"/>
      <c r="F212" s="621"/>
      <c r="G212" s="621"/>
      <c r="H212" s="621"/>
      <c r="I212" s="621"/>
      <c r="J212" s="217"/>
      <c r="K212" s="98"/>
      <c r="L212" s="98"/>
      <c r="M212" s="79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22.5" customHeight="1">
      <c r="A213" s="182" t="s">
        <v>75</v>
      </c>
      <c r="B213" s="182" t="s">
        <v>138</v>
      </c>
      <c r="C213" s="182" t="s">
        <v>77</v>
      </c>
      <c r="D213" s="184" t="s">
        <v>139</v>
      </c>
      <c r="E213" s="184" t="s">
        <v>79</v>
      </c>
      <c r="F213" s="184"/>
      <c r="G213" s="184"/>
      <c r="H213" s="182" t="s">
        <v>140</v>
      </c>
      <c r="I213" s="280" t="s">
        <v>141</v>
      </c>
      <c r="J213" s="281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</row>
    <row r="214" spans="1:35" ht="19.5" customHeight="1">
      <c r="A214" s="712" t="s">
        <v>334</v>
      </c>
      <c r="B214" s="621"/>
      <c r="C214" s="621"/>
      <c r="D214" s="621"/>
      <c r="E214" s="621"/>
      <c r="F214" s="621"/>
      <c r="G214" s="621"/>
      <c r="H214" s="621"/>
      <c r="I214" s="621"/>
      <c r="J214" s="217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</row>
    <row r="215" spans="1:35" ht="12" customHeight="1">
      <c r="A215" s="119"/>
      <c r="B215" s="100" t="s">
        <v>335</v>
      </c>
      <c r="C215" s="282" t="s">
        <v>336</v>
      </c>
      <c r="D215" s="169" t="s">
        <v>169</v>
      </c>
      <c r="E215" s="170" t="s">
        <v>52</v>
      </c>
      <c r="F215" s="276" t="s">
        <v>90</v>
      </c>
      <c r="G215" s="172">
        <f>H215/1.2</f>
        <v>33.25</v>
      </c>
      <c r="H215" s="173">
        <v>39.9</v>
      </c>
      <c r="I215" s="174">
        <f>H215*(1-$I$5)</f>
        <v>37.904999999999994</v>
      </c>
      <c r="J215" s="108">
        <f>H215/1.2</f>
        <v>33.25</v>
      </c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</row>
    <row r="216" spans="1:35" ht="12" customHeight="1">
      <c r="A216" s="119"/>
      <c r="B216" s="129"/>
      <c r="C216" s="283" t="s">
        <v>337</v>
      </c>
      <c r="D216" s="175"/>
      <c r="E216" s="176"/>
      <c r="F216" s="177"/>
      <c r="G216" s="178"/>
      <c r="H216" s="179"/>
      <c r="I216" s="180"/>
      <c r="J216" s="10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</row>
    <row r="217" spans="1:35" ht="18" customHeight="1">
      <c r="A217" s="119"/>
      <c r="B217" s="284" t="s">
        <v>338</v>
      </c>
      <c r="C217" s="285" t="s">
        <v>339</v>
      </c>
      <c r="D217" s="286" t="s">
        <v>169</v>
      </c>
      <c r="E217" s="287" t="s">
        <v>42</v>
      </c>
      <c r="F217" s="288" t="s">
        <v>90</v>
      </c>
      <c r="G217" s="289">
        <f t="shared" ref="G217:G219" si="44">H217/1.2</f>
        <v>5.8</v>
      </c>
      <c r="H217" s="290">
        <v>6.96</v>
      </c>
      <c r="I217" s="291">
        <f t="shared" ref="I217:I219" si="45">H217*(1-$I$5)</f>
        <v>6.6120000000000001</v>
      </c>
      <c r="J217" s="127">
        <f t="shared" ref="J217:J219" si="46">H217/1.2</f>
        <v>5.8</v>
      </c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</row>
    <row r="218" spans="1:35" ht="18" customHeight="1">
      <c r="A218" s="128"/>
      <c r="B218" s="292" t="s">
        <v>340</v>
      </c>
      <c r="C218" s="293" t="s">
        <v>341</v>
      </c>
      <c r="D218" s="175" t="s">
        <v>101</v>
      </c>
      <c r="E218" s="176" t="s">
        <v>42</v>
      </c>
      <c r="F218" s="294" t="s">
        <v>90</v>
      </c>
      <c r="G218" s="178">
        <f t="shared" si="44"/>
        <v>5.8</v>
      </c>
      <c r="H218" s="290">
        <v>6.96</v>
      </c>
      <c r="I218" s="180">
        <f t="shared" si="45"/>
        <v>6.6120000000000001</v>
      </c>
      <c r="J218" s="127">
        <f t="shared" si="46"/>
        <v>5.8</v>
      </c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</row>
    <row r="219" spans="1:35" ht="18" customHeight="1">
      <c r="A219" s="119"/>
      <c r="B219" s="100" t="s">
        <v>342</v>
      </c>
      <c r="C219" s="282" t="s">
        <v>343</v>
      </c>
      <c r="D219" s="169" t="s">
        <v>108</v>
      </c>
      <c r="E219" s="170" t="s">
        <v>42</v>
      </c>
      <c r="F219" s="276" t="s">
        <v>90</v>
      </c>
      <c r="G219" s="172">
        <f t="shared" si="44"/>
        <v>50.5</v>
      </c>
      <c r="H219" s="173">
        <v>60.6</v>
      </c>
      <c r="I219" s="174">
        <f t="shared" si="45"/>
        <v>57.57</v>
      </c>
      <c r="J219" s="108">
        <f t="shared" si="46"/>
        <v>50.5</v>
      </c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</row>
    <row r="220" spans="1:35" ht="13.5" customHeight="1">
      <c r="A220" s="119"/>
      <c r="B220" s="129"/>
      <c r="C220" s="283" t="s">
        <v>344</v>
      </c>
      <c r="D220" s="175"/>
      <c r="E220" s="176"/>
      <c r="F220" s="177"/>
      <c r="G220" s="178"/>
      <c r="H220" s="179"/>
      <c r="I220" s="180"/>
      <c r="J220" s="10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</row>
    <row r="221" spans="1:35" ht="18" customHeight="1">
      <c r="A221" s="119"/>
      <c r="B221" s="295" t="s">
        <v>345</v>
      </c>
      <c r="C221" s="296" t="s">
        <v>346</v>
      </c>
      <c r="D221" s="219" t="s">
        <v>108</v>
      </c>
      <c r="E221" s="220" t="s">
        <v>42</v>
      </c>
      <c r="F221" s="297" t="s">
        <v>90</v>
      </c>
      <c r="G221" s="267">
        <f t="shared" ref="G221:G224" si="47">H221/1.2</f>
        <v>95.5</v>
      </c>
      <c r="H221" s="222">
        <v>114.6</v>
      </c>
      <c r="I221" s="223">
        <f t="shared" ref="I221:I224" si="48">H221*(1-$I$5)</f>
        <v>108.86999999999999</v>
      </c>
      <c r="J221" s="127">
        <f t="shared" ref="J221:J224" si="49">H221/1.2</f>
        <v>95.5</v>
      </c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</row>
    <row r="222" spans="1:35" ht="18" customHeight="1">
      <c r="A222" s="119"/>
      <c r="B222" s="295" t="s">
        <v>347</v>
      </c>
      <c r="C222" s="296" t="s">
        <v>348</v>
      </c>
      <c r="D222" s="219" t="s">
        <v>108</v>
      </c>
      <c r="E222" s="220" t="s">
        <v>42</v>
      </c>
      <c r="F222" s="297" t="s">
        <v>90</v>
      </c>
      <c r="G222" s="267">
        <f t="shared" si="47"/>
        <v>133</v>
      </c>
      <c r="H222" s="222">
        <v>159.6</v>
      </c>
      <c r="I222" s="223">
        <f t="shared" si="48"/>
        <v>151.61999999999998</v>
      </c>
      <c r="J222" s="127">
        <f t="shared" si="49"/>
        <v>133</v>
      </c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</row>
    <row r="223" spans="1:35" ht="18" customHeight="1">
      <c r="A223" s="128"/>
      <c r="B223" s="292" t="s">
        <v>349</v>
      </c>
      <c r="C223" s="293" t="s">
        <v>350</v>
      </c>
      <c r="D223" s="175" t="s">
        <v>108</v>
      </c>
      <c r="E223" s="176" t="s">
        <v>42</v>
      </c>
      <c r="F223" s="294" t="s">
        <v>90</v>
      </c>
      <c r="G223" s="178">
        <f t="shared" si="47"/>
        <v>114.25</v>
      </c>
      <c r="H223" s="179">
        <v>137.1</v>
      </c>
      <c r="I223" s="180">
        <f t="shared" si="48"/>
        <v>130.24499999999998</v>
      </c>
      <c r="J223" s="127">
        <f t="shared" si="49"/>
        <v>114.25</v>
      </c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</row>
    <row r="224" spans="1:35" ht="18" customHeight="1">
      <c r="A224" s="218"/>
      <c r="B224" s="100" t="s">
        <v>351</v>
      </c>
      <c r="C224" s="282" t="s">
        <v>352</v>
      </c>
      <c r="D224" s="169" t="s">
        <v>101</v>
      </c>
      <c r="E224" s="170" t="s">
        <v>42</v>
      </c>
      <c r="F224" s="276" t="s">
        <v>90</v>
      </c>
      <c r="G224" s="172">
        <f t="shared" si="47"/>
        <v>113</v>
      </c>
      <c r="H224" s="173">
        <v>135.6</v>
      </c>
      <c r="I224" s="174">
        <f t="shared" si="48"/>
        <v>128.82</v>
      </c>
      <c r="J224" s="108">
        <f t="shared" si="49"/>
        <v>113</v>
      </c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</row>
    <row r="225" spans="1:35" ht="18" customHeight="1">
      <c r="A225" s="119"/>
      <c r="B225" s="129"/>
      <c r="C225" s="283" t="s">
        <v>353</v>
      </c>
      <c r="D225" s="175"/>
      <c r="E225" s="176"/>
      <c r="F225" s="177"/>
      <c r="G225" s="178"/>
      <c r="H225" s="179"/>
      <c r="I225" s="180"/>
      <c r="J225" s="10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</row>
    <row r="226" spans="1:35" ht="15" customHeight="1">
      <c r="A226" s="119"/>
      <c r="B226" s="100" t="s">
        <v>354</v>
      </c>
      <c r="C226" s="282" t="s">
        <v>355</v>
      </c>
      <c r="D226" s="169" t="s">
        <v>91</v>
      </c>
      <c r="E226" s="170" t="s">
        <v>42</v>
      </c>
      <c r="F226" s="276" t="s">
        <v>90</v>
      </c>
      <c r="G226" s="172">
        <f>H226/1.2</f>
        <v>103.5</v>
      </c>
      <c r="H226" s="173">
        <v>124.2</v>
      </c>
      <c r="I226" s="174">
        <f>H226*(1-$I$5)</f>
        <v>117.99</v>
      </c>
      <c r="J226" s="108">
        <f>H226/1.2</f>
        <v>103.5</v>
      </c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</row>
    <row r="227" spans="1:35" ht="15" customHeight="1">
      <c r="A227" s="119"/>
      <c r="B227" s="129"/>
      <c r="C227" s="283" t="s">
        <v>353</v>
      </c>
      <c r="D227" s="175"/>
      <c r="E227" s="176"/>
      <c r="F227" s="177"/>
      <c r="G227" s="178"/>
      <c r="H227" s="179"/>
      <c r="I227" s="180"/>
      <c r="J227" s="10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</row>
    <row r="228" spans="1:35" ht="15" customHeight="1">
      <c r="A228" s="119"/>
      <c r="B228" s="111" t="s">
        <v>356</v>
      </c>
      <c r="C228" s="296" t="s">
        <v>357</v>
      </c>
      <c r="D228" s="219" t="s">
        <v>91</v>
      </c>
      <c r="E228" s="220" t="s">
        <v>42</v>
      </c>
      <c r="F228" s="297" t="s">
        <v>90</v>
      </c>
      <c r="G228" s="172">
        <f>H228/1.2</f>
        <v>148.5</v>
      </c>
      <c r="H228" s="222">
        <v>178.2</v>
      </c>
      <c r="I228" s="223">
        <f>H228*(1-$I$5)</f>
        <v>169.29</v>
      </c>
      <c r="J228" s="108">
        <f>H228/1.2</f>
        <v>148.5</v>
      </c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</row>
    <row r="229" spans="1:35" ht="15" customHeight="1">
      <c r="A229" s="128"/>
      <c r="B229" s="129"/>
      <c r="C229" s="283" t="s">
        <v>353</v>
      </c>
      <c r="D229" s="175"/>
      <c r="E229" s="176"/>
      <c r="F229" s="177"/>
      <c r="G229" s="178"/>
      <c r="H229" s="179"/>
      <c r="I229" s="180"/>
      <c r="J229" s="10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</row>
    <row r="230" spans="1:35" ht="12" customHeight="1">
      <c r="A230" s="218"/>
      <c r="B230" s="100" t="s">
        <v>358</v>
      </c>
      <c r="C230" s="282" t="s">
        <v>359</v>
      </c>
      <c r="D230" s="263" t="s">
        <v>101</v>
      </c>
      <c r="E230" s="170" t="s">
        <v>42</v>
      </c>
      <c r="F230" s="276" t="s">
        <v>90</v>
      </c>
      <c r="G230" s="172">
        <f>H230/1.2</f>
        <v>10</v>
      </c>
      <c r="H230" s="173">
        <v>12</v>
      </c>
      <c r="I230" s="174">
        <f>H230*(1-$I$5)</f>
        <v>11.399999999999999</v>
      </c>
      <c r="J230" s="127">
        <f>H230/1.2</f>
        <v>10</v>
      </c>
      <c r="K230" s="98"/>
      <c r="L230" s="98"/>
      <c r="M230" s="79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" customHeight="1">
      <c r="A231" s="119"/>
      <c r="B231" s="129"/>
      <c r="C231" s="130" t="s">
        <v>360</v>
      </c>
      <c r="D231" s="264"/>
      <c r="E231" s="176"/>
      <c r="F231" s="177"/>
      <c r="G231" s="178"/>
      <c r="H231" s="179"/>
      <c r="I231" s="180"/>
      <c r="J231" s="127"/>
      <c r="K231" s="98"/>
      <c r="L231" s="98"/>
      <c r="M231" s="79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" customHeight="1">
      <c r="A232" s="119"/>
      <c r="B232" s="111" t="s">
        <v>361</v>
      </c>
      <c r="C232" s="296" t="s">
        <v>362</v>
      </c>
      <c r="D232" s="265" t="s">
        <v>101</v>
      </c>
      <c r="E232" s="220" t="s">
        <v>42</v>
      </c>
      <c r="F232" s="297" t="s">
        <v>90</v>
      </c>
      <c r="G232" s="172">
        <f>H232/1.2</f>
        <v>10.8</v>
      </c>
      <c r="H232" s="222">
        <v>12.96</v>
      </c>
      <c r="I232" s="223">
        <f>H232*(1-$I$5)</f>
        <v>12.311999999999999</v>
      </c>
      <c r="J232" s="127">
        <f>H232/1.2</f>
        <v>10.8</v>
      </c>
      <c r="K232" s="98"/>
      <c r="L232" s="98"/>
      <c r="M232" s="79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" customHeight="1">
      <c r="A233" s="224"/>
      <c r="B233" s="129"/>
      <c r="C233" s="130" t="s">
        <v>363</v>
      </c>
      <c r="D233" s="264"/>
      <c r="E233" s="176"/>
      <c r="F233" s="177"/>
      <c r="G233" s="178"/>
      <c r="H233" s="179"/>
      <c r="I233" s="180"/>
      <c r="J233" s="127"/>
      <c r="K233" s="98"/>
      <c r="L233" s="98"/>
      <c r="M233" s="79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23.25" customHeight="1">
      <c r="A234" s="119"/>
      <c r="B234" s="100" t="s">
        <v>364</v>
      </c>
      <c r="C234" s="298" t="s">
        <v>365</v>
      </c>
      <c r="D234" s="169" t="s">
        <v>91</v>
      </c>
      <c r="E234" s="170" t="s">
        <v>42</v>
      </c>
      <c r="F234" s="299" t="s">
        <v>94</v>
      </c>
      <c r="G234" s="172">
        <f>H234/1.2</f>
        <v>262.5</v>
      </c>
      <c r="H234" s="173">
        <v>315</v>
      </c>
      <c r="I234" s="174">
        <f>H234*(1-$I$5)</f>
        <v>299.25</v>
      </c>
      <c r="J234" s="127">
        <f>H234/1.2</f>
        <v>262.5</v>
      </c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</row>
    <row r="235" spans="1:35" ht="23.25" customHeight="1">
      <c r="A235" s="128"/>
      <c r="B235" s="129"/>
      <c r="C235" s="283" t="s">
        <v>366</v>
      </c>
      <c r="D235" s="175"/>
      <c r="E235" s="176"/>
      <c r="F235" s="230"/>
      <c r="G235" s="178"/>
      <c r="H235" s="179"/>
      <c r="I235" s="180"/>
      <c r="J235" s="127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</row>
    <row r="236" spans="1:35" ht="15.75" customHeight="1">
      <c r="A236" s="119"/>
      <c r="B236" s="100" t="s">
        <v>367</v>
      </c>
      <c r="C236" s="282" t="s">
        <v>368</v>
      </c>
      <c r="D236" s="169" t="s">
        <v>169</v>
      </c>
      <c r="E236" s="170" t="s">
        <v>42</v>
      </c>
      <c r="F236" s="276" t="s">
        <v>90</v>
      </c>
      <c r="G236" s="172">
        <f>H236/1.2</f>
        <v>290.50000000000006</v>
      </c>
      <c r="H236" s="173">
        <v>348.6</v>
      </c>
      <c r="I236" s="174">
        <f>H236*(1-$I$5)</f>
        <v>331.17</v>
      </c>
      <c r="J236" s="108">
        <f>H236/1.2</f>
        <v>290.50000000000006</v>
      </c>
      <c r="K236" s="98"/>
      <c r="L236" s="98"/>
      <c r="M236" s="79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5.75" customHeight="1">
      <c r="A237" s="119"/>
      <c r="B237" s="129"/>
      <c r="C237" s="283" t="s">
        <v>369</v>
      </c>
      <c r="D237" s="175"/>
      <c r="E237" s="176"/>
      <c r="F237" s="177"/>
      <c r="G237" s="178"/>
      <c r="H237" s="179"/>
      <c r="I237" s="180"/>
      <c r="J237" s="108"/>
      <c r="K237" s="98"/>
      <c r="L237" s="98"/>
      <c r="M237" s="79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5.75" customHeight="1">
      <c r="A238" s="119"/>
      <c r="B238" s="111" t="s">
        <v>370</v>
      </c>
      <c r="C238" s="296" t="s">
        <v>368</v>
      </c>
      <c r="D238" s="219" t="s">
        <v>169</v>
      </c>
      <c r="E238" s="220" t="s">
        <v>42</v>
      </c>
      <c r="F238" s="297" t="s">
        <v>90</v>
      </c>
      <c r="G238" s="172">
        <f>H238/1.2</f>
        <v>474</v>
      </c>
      <c r="H238" s="222">
        <v>568.79999999999995</v>
      </c>
      <c r="I238" s="223">
        <f>H238*(1-$I$5)</f>
        <v>540.3599999999999</v>
      </c>
      <c r="J238" s="108">
        <f>H238/1.2</f>
        <v>474</v>
      </c>
      <c r="K238" s="98"/>
      <c r="L238" s="98"/>
      <c r="M238" s="79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5.75" customHeight="1">
      <c r="A239" s="128"/>
      <c r="B239" s="129"/>
      <c r="C239" s="283" t="s">
        <v>371</v>
      </c>
      <c r="D239" s="175"/>
      <c r="E239" s="176"/>
      <c r="F239" s="177"/>
      <c r="G239" s="178"/>
      <c r="H239" s="179"/>
      <c r="I239" s="180"/>
      <c r="J239" s="108"/>
      <c r="K239" s="98"/>
      <c r="L239" s="98"/>
      <c r="M239" s="79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21.75" customHeight="1">
      <c r="A240" s="141"/>
      <c r="B240" s="100" t="s">
        <v>372</v>
      </c>
      <c r="C240" s="282" t="s">
        <v>373</v>
      </c>
      <c r="D240" s="169" t="s">
        <v>169</v>
      </c>
      <c r="E240" s="170" t="s">
        <v>42</v>
      </c>
      <c r="F240" s="276" t="s">
        <v>90</v>
      </c>
      <c r="G240" s="172">
        <f>H240/1.2</f>
        <v>407.5</v>
      </c>
      <c r="H240" s="173">
        <v>489</v>
      </c>
      <c r="I240" s="174">
        <f>H240*(1-$I$5)</f>
        <v>464.54999999999995</v>
      </c>
      <c r="J240" s="108">
        <f>H240/1.2</f>
        <v>407.5</v>
      </c>
      <c r="K240" s="98"/>
      <c r="L240" s="98"/>
      <c r="M240" s="79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25.5" customHeight="1">
      <c r="A241" s="128"/>
      <c r="B241" s="129"/>
      <c r="C241" s="283" t="s">
        <v>374</v>
      </c>
      <c r="D241" s="175"/>
      <c r="E241" s="176"/>
      <c r="F241" s="177"/>
      <c r="G241" s="178"/>
      <c r="H241" s="179"/>
      <c r="I241" s="180"/>
      <c r="J241" s="108"/>
      <c r="K241" s="98"/>
      <c r="L241" s="98"/>
      <c r="M241" s="79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5" customHeight="1">
      <c r="A242" s="119"/>
      <c r="B242" s="300" t="s">
        <v>375</v>
      </c>
      <c r="C242" s="298" t="s">
        <v>376</v>
      </c>
      <c r="D242" s="301" t="s">
        <v>377</v>
      </c>
      <c r="E242" s="302" t="s">
        <v>42</v>
      </c>
      <c r="F242" s="303" t="s">
        <v>94</v>
      </c>
      <c r="G242" s="304">
        <f>H242/1.2</f>
        <v>720</v>
      </c>
      <c r="H242" s="173">
        <v>864</v>
      </c>
      <c r="I242" s="174">
        <f>H242*(1-$I$5)</f>
        <v>820.8</v>
      </c>
      <c r="J242" s="108">
        <f>H242/1.2</f>
        <v>720</v>
      </c>
      <c r="K242" s="98"/>
      <c r="L242" s="98"/>
      <c r="M242" s="79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5" customHeight="1">
      <c r="A243" s="218"/>
      <c r="B243" s="305" t="s">
        <v>378</v>
      </c>
      <c r="C243" s="306" t="s">
        <v>379</v>
      </c>
      <c r="D243" s="307" t="s">
        <v>380</v>
      </c>
      <c r="E243" s="308"/>
      <c r="F243" s="309" t="s">
        <v>94</v>
      </c>
      <c r="G243" s="262"/>
      <c r="H243" s="222"/>
      <c r="I243" s="223"/>
      <c r="J243" s="108"/>
      <c r="K243" s="98"/>
      <c r="L243" s="98"/>
      <c r="M243" s="79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5" customHeight="1">
      <c r="A244" s="218"/>
      <c r="B244" s="310" t="s">
        <v>381</v>
      </c>
      <c r="C244" s="311" t="s">
        <v>382</v>
      </c>
      <c r="D244" s="312" t="s">
        <v>383</v>
      </c>
      <c r="E244" s="313"/>
      <c r="F244" s="314" t="s">
        <v>94</v>
      </c>
      <c r="G244" s="315"/>
      <c r="H244" s="179"/>
      <c r="I244" s="180"/>
      <c r="J244" s="108"/>
      <c r="K244" s="98"/>
      <c r="L244" s="98"/>
      <c r="M244" s="79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5" customHeight="1">
      <c r="A245" s="218"/>
      <c r="B245" s="300" t="s">
        <v>384</v>
      </c>
      <c r="C245" s="298" t="s">
        <v>385</v>
      </c>
      <c r="D245" s="301" t="s">
        <v>377</v>
      </c>
      <c r="E245" s="302" t="s">
        <v>42</v>
      </c>
      <c r="F245" s="303" t="s">
        <v>94</v>
      </c>
      <c r="G245" s="304">
        <f>H245/1.2</f>
        <v>550</v>
      </c>
      <c r="H245" s="173">
        <v>660</v>
      </c>
      <c r="I245" s="174">
        <f>H245*(1-$I$5)</f>
        <v>627</v>
      </c>
      <c r="J245" s="108">
        <f>H245/1.2</f>
        <v>550</v>
      </c>
      <c r="K245" s="98"/>
      <c r="L245" s="98"/>
      <c r="M245" s="79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5" customHeight="1">
      <c r="A246" s="218"/>
      <c r="B246" s="305" t="s">
        <v>386</v>
      </c>
      <c r="C246" s="306" t="s">
        <v>379</v>
      </c>
      <c r="D246" s="307" t="s">
        <v>380</v>
      </c>
      <c r="E246" s="308"/>
      <c r="F246" s="309" t="s">
        <v>94</v>
      </c>
      <c r="G246" s="262"/>
      <c r="H246" s="222"/>
      <c r="I246" s="223"/>
      <c r="J246" s="10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</row>
    <row r="247" spans="1:35" ht="15" customHeight="1">
      <c r="A247" s="218"/>
      <c r="B247" s="310" t="s">
        <v>387</v>
      </c>
      <c r="C247" s="311" t="s">
        <v>388</v>
      </c>
      <c r="D247" s="312" t="s">
        <v>383</v>
      </c>
      <c r="E247" s="313"/>
      <c r="F247" s="314" t="s">
        <v>94</v>
      </c>
      <c r="G247" s="315"/>
      <c r="H247" s="179"/>
      <c r="I247" s="180"/>
      <c r="J247" s="10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</row>
    <row r="248" spans="1:35" ht="15" customHeight="1">
      <c r="A248" s="218"/>
      <c r="B248" s="305" t="s">
        <v>389</v>
      </c>
      <c r="C248" s="316" t="s">
        <v>390</v>
      </c>
      <c r="D248" s="307" t="s">
        <v>377</v>
      </c>
      <c r="E248" s="308" t="s">
        <v>42</v>
      </c>
      <c r="F248" s="309" t="s">
        <v>94</v>
      </c>
      <c r="G248" s="304">
        <f>H248/1.2</f>
        <v>607.5</v>
      </c>
      <c r="H248" s="222">
        <v>729</v>
      </c>
      <c r="I248" s="223">
        <f>H248*(1-$I$5)</f>
        <v>692.55</v>
      </c>
      <c r="J248" s="108">
        <f>H248/1.2</f>
        <v>607.5</v>
      </c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</row>
    <row r="249" spans="1:35" ht="15" customHeight="1">
      <c r="A249" s="218"/>
      <c r="B249" s="305" t="s">
        <v>391</v>
      </c>
      <c r="C249" s="306" t="s">
        <v>379</v>
      </c>
      <c r="D249" s="307" t="s">
        <v>380</v>
      </c>
      <c r="E249" s="308"/>
      <c r="F249" s="309" t="s">
        <v>94</v>
      </c>
      <c r="G249" s="262"/>
      <c r="H249" s="222"/>
      <c r="I249" s="223"/>
      <c r="J249" s="10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</row>
    <row r="250" spans="1:35" ht="15" customHeight="1">
      <c r="A250" s="224"/>
      <c r="B250" s="310" t="s">
        <v>392</v>
      </c>
      <c r="C250" s="317" t="s">
        <v>393</v>
      </c>
      <c r="D250" s="312" t="s">
        <v>383</v>
      </c>
      <c r="E250" s="313"/>
      <c r="F250" s="314" t="s">
        <v>94</v>
      </c>
      <c r="G250" s="315"/>
      <c r="H250" s="179"/>
      <c r="I250" s="180"/>
      <c r="J250" s="10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</row>
    <row r="251" spans="1:35" ht="7.5" customHeight="1">
      <c r="A251" s="141"/>
      <c r="B251" s="270" t="s">
        <v>394</v>
      </c>
      <c r="C251" s="318" t="s">
        <v>395</v>
      </c>
      <c r="D251" s="169" t="s">
        <v>101</v>
      </c>
      <c r="E251" s="257" t="s">
        <v>42</v>
      </c>
      <c r="F251" s="303" t="s">
        <v>94</v>
      </c>
      <c r="G251" s="304">
        <f>H251/1.2</f>
        <v>245</v>
      </c>
      <c r="H251" s="173">
        <v>294</v>
      </c>
      <c r="I251" s="153">
        <f>H251*(1-$I$5)</f>
        <v>279.3</v>
      </c>
      <c r="J251" s="127">
        <f>H251/1.2</f>
        <v>245</v>
      </c>
      <c r="K251" s="319" t="s">
        <v>396</v>
      </c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</row>
    <row r="252" spans="1:35" ht="7.5" customHeight="1">
      <c r="A252" s="119"/>
      <c r="B252" s="272"/>
      <c r="C252" s="320"/>
      <c r="D252" s="175"/>
      <c r="E252" s="230"/>
      <c r="F252" s="314"/>
      <c r="G252" s="315"/>
      <c r="H252" s="179"/>
      <c r="I252" s="147"/>
      <c r="J252" s="127"/>
      <c r="K252" s="319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</row>
    <row r="253" spans="1:35" ht="7.5" customHeight="1">
      <c r="A253" s="119"/>
      <c r="B253" s="270" t="s">
        <v>397</v>
      </c>
      <c r="C253" s="318" t="s">
        <v>398</v>
      </c>
      <c r="D253" s="169" t="s">
        <v>101</v>
      </c>
      <c r="E253" s="170" t="s">
        <v>42</v>
      </c>
      <c r="F253" s="303" t="s">
        <v>94</v>
      </c>
      <c r="G253" s="304">
        <f>H253/1.2</f>
        <v>73.250000000000014</v>
      </c>
      <c r="H253" s="173">
        <v>87.9</v>
      </c>
      <c r="I253" s="174">
        <f>H253*(1-$I$5)</f>
        <v>83.504999999999995</v>
      </c>
      <c r="J253" s="127">
        <f>H253/1.2</f>
        <v>73.250000000000014</v>
      </c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</row>
    <row r="254" spans="1:35" ht="7.5" customHeight="1">
      <c r="A254" s="119"/>
      <c r="B254" s="272"/>
      <c r="C254" s="320"/>
      <c r="D254" s="175"/>
      <c r="E254" s="176"/>
      <c r="F254" s="314"/>
      <c r="G254" s="315"/>
      <c r="H254" s="179"/>
      <c r="I254" s="180"/>
      <c r="J254" s="127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</row>
    <row r="255" spans="1:35" ht="7.5" customHeight="1">
      <c r="A255" s="119"/>
      <c r="B255" s="270" t="s">
        <v>399</v>
      </c>
      <c r="C255" s="318" t="s">
        <v>400</v>
      </c>
      <c r="D255" s="169" t="s">
        <v>101</v>
      </c>
      <c r="E255" s="170" t="s">
        <v>42</v>
      </c>
      <c r="F255" s="303" t="s">
        <v>94</v>
      </c>
      <c r="G255" s="304">
        <f>H255/1.2</f>
        <v>80</v>
      </c>
      <c r="H255" s="173">
        <v>96</v>
      </c>
      <c r="I255" s="174">
        <f>H255*(1-$I$5)</f>
        <v>91.199999999999989</v>
      </c>
      <c r="J255" s="127">
        <f>H255/1.2</f>
        <v>80</v>
      </c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</row>
    <row r="256" spans="1:35" ht="7.5" customHeight="1">
      <c r="A256" s="119"/>
      <c r="B256" s="272"/>
      <c r="C256" s="320"/>
      <c r="D256" s="175"/>
      <c r="E256" s="176"/>
      <c r="F256" s="314"/>
      <c r="G256" s="315"/>
      <c r="H256" s="179"/>
      <c r="I256" s="180"/>
      <c r="J256" s="127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  <c r="AB256" s="98"/>
      <c r="AC256" s="98"/>
      <c r="AD256" s="98"/>
      <c r="AE256" s="98"/>
      <c r="AF256" s="98"/>
      <c r="AG256" s="98"/>
      <c r="AH256" s="98"/>
      <c r="AI256" s="98"/>
    </row>
    <row r="257" spans="1:35" ht="7.5" customHeight="1">
      <c r="A257" s="119"/>
      <c r="B257" s="270" t="s">
        <v>401</v>
      </c>
      <c r="C257" s="318" t="s">
        <v>402</v>
      </c>
      <c r="D257" s="169" t="s">
        <v>101</v>
      </c>
      <c r="E257" s="170" t="s">
        <v>42</v>
      </c>
      <c r="F257" s="303" t="s">
        <v>94</v>
      </c>
      <c r="G257" s="304">
        <f>H257/1.2</f>
        <v>42.5</v>
      </c>
      <c r="H257" s="173">
        <v>51</v>
      </c>
      <c r="I257" s="174">
        <f>H257*(1-$I$5)</f>
        <v>48.449999999999996</v>
      </c>
      <c r="J257" s="127">
        <f>H257/1.2</f>
        <v>42.5</v>
      </c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</row>
    <row r="258" spans="1:35" ht="7.5" customHeight="1">
      <c r="A258" s="119"/>
      <c r="B258" s="272"/>
      <c r="C258" s="320"/>
      <c r="D258" s="175"/>
      <c r="E258" s="176"/>
      <c r="F258" s="314"/>
      <c r="G258" s="315"/>
      <c r="H258" s="179"/>
      <c r="I258" s="180"/>
      <c r="J258" s="127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</row>
    <row r="259" spans="1:35" ht="7.5" customHeight="1">
      <c r="A259" s="119"/>
      <c r="B259" s="270" t="s">
        <v>403</v>
      </c>
      <c r="C259" s="318" t="s">
        <v>404</v>
      </c>
      <c r="D259" s="169" t="s">
        <v>169</v>
      </c>
      <c r="E259" s="170" t="s">
        <v>42</v>
      </c>
      <c r="F259" s="321" t="s">
        <v>90</v>
      </c>
      <c r="G259" s="304">
        <f>H259/1.2</f>
        <v>20.500000000000004</v>
      </c>
      <c r="H259" s="173">
        <v>24.6</v>
      </c>
      <c r="I259" s="174">
        <f>H259*(1-$I$5)</f>
        <v>23.37</v>
      </c>
      <c r="J259" s="127">
        <f>H259/1.2</f>
        <v>20.500000000000004</v>
      </c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</row>
    <row r="260" spans="1:35" ht="7.5" customHeight="1">
      <c r="A260" s="119"/>
      <c r="B260" s="272"/>
      <c r="C260" s="320"/>
      <c r="D260" s="175"/>
      <c r="E260" s="176"/>
      <c r="F260" s="322"/>
      <c r="G260" s="315"/>
      <c r="H260" s="179"/>
      <c r="I260" s="180"/>
      <c r="J260" s="127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</row>
    <row r="261" spans="1:35" ht="7.5" customHeight="1">
      <c r="A261" s="119"/>
      <c r="B261" s="270" t="s">
        <v>405</v>
      </c>
      <c r="C261" s="318" t="s">
        <v>406</v>
      </c>
      <c r="D261" s="169" t="s">
        <v>101</v>
      </c>
      <c r="E261" s="170" t="s">
        <v>42</v>
      </c>
      <c r="F261" s="321" t="s">
        <v>90</v>
      </c>
      <c r="G261" s="304">
        <f>H261/1.2</f>
        <v>36.666666666666671</v>
      </c>
      <c r="H261" s="173">
        <v>44</v>
      </c>
      <c r="I261" s="174">
        <f>H261*(1-$I$5)</f>
        <v>41.8</v>
      </c>
      <c r="J261" s="127">
        <f>H261/1.2</f>
        <v>36.666666666666671</v>
      </c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</row>
    <row r="262" spans="1:35" ht="7.5" customHeight="1">
      <c r="A262" s="119"/>
      <c r="B262" s="272"/>
      <c r="C262" s="320"/>
      <c r="D262" s="175"/>
      <c r="E262" s="176"/>
      <c r="F262" s="322"/>
      <c r="G262" s="315"/>
      <c r="H262" s="179"/>
      <c r="I262" s="180"/>
      <c r="J262" s="127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</row>
    <row r="263" spans="1:35" ht="7.5" customHeight="1">
      <c r="A263" s="119"/>
      <c r="B263" s="270" t="s">
        <v>407</v>
      </c>
      <c r="C263" s="318" t="s">
        <v>408</v>
      </c>
      <c r="D263" s="169" t="s">
        <v>101</v>
      </c>
      <c r="E263" s="170" t="s">
        <v>42</v>
      </c>
      <c r="F263" s="321" t="s">
        <v>90</v>
      </c>
      <c r="G263" s="304">
        <f>H263/1.2</f>
        <v>44.5</v>
      </c>
      <c r="H263" s="173">
        <v>53.4</v>
      </c>
      <c r="I263" s="174">
        <f>H263*(1-$I$5)</f>
        <v>50.73</v>
      </c>
      <c r="J263" s="127">
        <f>H263/1.2</f>
        <v>44.5</v>
      </c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</row>
    <row r="264" spans="1:35" ht="7.5" customHeight="1">
      <c r="A264" s="119"/>
      <c r="B264" s="272"/>
      <c r="C264" s="320"/>
      <c r="D264" s="175"/>
      <c r="E264" s="176"/>
      <c r="F264" s="322"/>
      <c r="G264" s="315"/>
      <c r="H264" s="179"/>
      <c r="I264" s="180"/>
      <c r="J264" s="127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</row>
    <row r="265" spans="1:35" ht="7.5" customHeight="1">
      <c r="A265" s="119"/>
      <c r="B265" s="270" t="s">
        <v>409</v>
      </c>
      <c r="C265" s="318" t="s">
        <v>410</v>
      </c>
      <c r="D265" s="169" t="s">
        <v>101</v>
      </c>
      <c r="E265" s="170" t="s">
        <v>42</v>
      </c>
      <c r="F265" s="321" t="s">
        <v>90</v>
      </c>
      <c r="G265" s="304">
        <f>H265/1.2</f>
        <v>11.500000000000002</v>
      </c>
      <c r="H265" s="173">
        <v>13.8</v>
      </c>
      <c r="I265" s="174">
        <f>H265*(1-$I$5)</f>
        <v>13.11</v>
      </c>
      <c r="J265" s="127">
        <f>H265/1.2</f>
        <v>11.500000000000002</v>
      </c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</row>
    <row r="266" spans="1:35" ht="7.5" customHeight="1">
      <c r="A266" s="119"/>
      <c r="B266" s="272"/>
      <c r="C266" s="320"/>
      <c r="D266" s="175"/>
      <c r="E266" s="176"/>
      <c r="F266" s="322"/>
      <c r="G266" s="315"/>
      <c r="H266" s="179"/>
      <c r="I266" s="180"/>
      <c r="J266" s="127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</row>
    <row r="267" spans="1:35" ht="7.5" customHeight="1">
      <c r="A267" s="119"/>
      <c r="B267" s="273" t="s">
        <v>411</v>
      </c>
      <c r="C267" s="323" t="s">
        <v>412</v>
      </c>
      <c r="D267" s="219" t="s">
        <v>101</v>
      </c>
      <c r="E267" s="220" t="s">
        <v>42</v>
      </c>
      <c r="F267" s="309" t="s">
        <v>94</v>
      </c>
      <c r="G267" s="304">
        <f>H267/1.2</f>
        <v>18.000000000000004</v>
      </c>
      <c r="H267" s="222">
        <v>21.6</v>
      </c>
      <c r="I267" s="223">
        <f>H267*(1-$I$5)</f>
        <v>20.52</v>
      </c>
      <c r="J267" s="127">
        <f>H267/1.2</f>
        <v>18.000000000000004</v>
      </c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</row>
    <row r="268" spans="1:35" ht="7.5" customHeight="1">
      <c r="A268" s="128"/>
      <c r="B268" s="272"/>
      <c r="C268" s="320"/>
      <c r="D268" s="175"/>
      <c r="E268" s="176"/>
      <c r="F268" s="314"/>
      <c r="G268" s="315"/>
      <c r="H268" s="179"/>
      <c r="I268" s="180"/>
      <c r="J268" s="127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</row>
    <row r="269" spans="1:35" ht="9.75" customHeight="1">
      <c r="A269" s="324"/>
      <c r="B269" s="270" t="s">
        <v>413</v>
      </c>
      <c r="C269" s="325" t="s">
        <v>414</v>
      </c>
      <c r="D269" s="326" t="s">
        <v>93</v>
      </c>
      <c r="E269" s="170" t="s">
        <v>42</v>
      </c>
      <c r="F269" s="321" t="s">
        <v>90</v>
      </c>
      <c r="G269" s="304">
        <f>H269/1.2</f>
        <v>423.00000000000006</v>
      </c>
      <c r="H269" s="173">
        <v>507.6</v>
      </c>
      <c r="I269" s="174">
        <f>H269*(1-$I$5)</f>
        <v>482.22</v>
      </c>
      <c r="J269" s="127">
        <f>H269/1.2</f>
        <v>423.00000000000006</v>
      </c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</row>
    <row r="270" spans="1:35" ht="9.75" customHeight="1">
      <c r="A270" s="324"/>
      <c r="B270" s="272"/>
      <c r="C270" s="327"/>
      <c r="D270" s="328"/>
      <c r="E270" s="176"/>
      <c r="F270" s="322"/>
      <c r="G270" s="315"/>
      <c r="H270" s="179"/>
      <c r="I270" s="180"/>
      <c r="J270" s="127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</row>
    <row r="271" spans="1:35" ht="9.75" customHeight="1">
      <c r="A271" s="324"/>
      <c r="B271" s="270" t="s">
        <v>415</v>
      </c>
      <c r="C271" s="325" t="s">
        <v>416</v>
      </c>
      <c r="D271" s="326" t="s">
        <v>93</v>
      </c>
      <c r="E271" s="170" t="s">
        <v>42</v>
      </c>
      <c r="F271" s="303" t="s">
        <v>94</v>
      </c>
      <c r="G271" s="304">
        <f>H271/1.2</f>
        <v>423.00000000000006</v>
      </c>
      <c r="H271" s="173">
        <v>507.6</v>
      </c>
      <c r="I271" s="174">
        <f>H271*(1-$I$5)</f>
        <v>482.22</v>
      </c>
      <c r="J271" s="127">
        <f>H271/1.2</f>
        <v>423.00000000000006</v>
      </c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</row>
    <row r="272" spans="1:35" ht="9.75" customHeight="1">
      <c r="A272" s="324"/>
      <c r="B272" s="272"/>
      <c r="C272" s="327"/>
      <c r="D272" s="328"/>
      <c r="E272" s="176"/>
      <c r="F272" s="314"/>
      <c r="G272" s="315"/>
      <c r="H272" s="179"/>
      <c r="I272" s="180"/>
      <c r="J272" s="127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  <c r="AD272" s="98"/>
      <c r="AE272" s="98"/>
      <c r="AF272" s="98"/>
      <c r="AG272" s="98"/>
      <c r="AH272" s="98"/>
      <c r="AI272" s="98"/>
    </row>
    <row r="273" spans="1:35" ht="9.75" customHeight="1">
      <c r="A273" s="324"/>
      <c r="B273" s="270" t="s">
        <v>417</v>
      </c>
      <c r="C273" s="325" t="s">
        <v>418</v>
      </c>
      <c r="D273" s="326" t="s">
        <v>93</v>
      </c>
      <c r="E273" s="170" t="s">
        <v>42</v>
      </c>
      <c r="F273" s="303" t="s">
        <v>94</v>
      </c>
      <c r="G273" s="304">
        <f>H273/1.2</f>
        <v>537.5</v>
      </c>
      <c r="H273" s="173">
        <v>645</v>
      </c>
      <c r="I273" s="174">
        <f>H273*(1-$I$5)</f>
        <v>612.75</v>
      </c>
      <c r="J273" s="127">
        <f>H273/1.2</f>
        <v>537.5</v>
      </c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</row>
    <row r="274" spans="1:35" ht="9.75" customHeight="1">
      <c r="A274" s="324"/>
      <c r="B274" s="272"/>
      <c r="C274" s="327"/>
      <c r="D274" s="328"/>
      <c r="E274" s="176"/>
      <c r="F274" s="314"/>
      <c r="G274" s="315"/>
      <c r="H274" s="179"/>
      <c r="I274" s="180"/>
      <c r="J274" s="127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</row>
    <row r="275" spans="1:35" ht="9.75" customHeight="1">
      <c r="A275" s="324"/>
      <c r="B275" s="270" t="s">
        <v>419</v>
      </c>
      <c r="C275" s="325" t="s">
        <v>420</v>
      </c>
      <c r="D275" s="326" t="s">
        <v>93</v>
      </c>
      <c r="E275" s="170" t="s">
        <v>42</v>
      </c>
      <c r="F275" s="303" t="s">
        <v>94</v>
      </c>
      <c r="G275" s="304">
        <f>H275/1.2</f>
        <v>537.5</v>
      </c>
      <c r="H275" s="173">
        <v>645</v>
      </c>
      <c r="I275" s="174">
        <f>H275*(1-$I$5)</f>
        <v>612.75</v>
      </c>
      <c r="J275" s="127">
        <f>H275/1.2</f>
        <v>537.5</v>
      </c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</row>
    <row r="276" spans="1:35" ht="9.75" customHeight="1">
      <c r="A276" s="324"/>
      <c r="B276" s="272"/>
      <c r="C276" s="327"/>
      <c r="D276" s="328"/>
      <c r="E276" s="176"/>
      <c r="F276" s="314"/>
      <c r="G276" s="315"/>
      <c r="H276" s="179"/>
      <c r="I276" s="180"/>
      <c r="J276" s="127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</row>
    <row r="277" spans="1:35" ht="9.75" customHeight="1">
      <c r="A277" s="324"/>
      <c r="B277" s="270" t="s">
        <v>421</v>
      </c>
      <c r="C277" s="329" t="s">
        <v>422</v>
      </c>
      <c r="D277" s="326" t="s">
        <v>93</v>
      </c>
      <c r="E277" s="170" t="s">
        <v>42</v>
      </c>
      <c r="F277" s="303" t="s">
        <v>94</v>
      </c>
      <c r="G277" s="304">
        <f>H277/1.2</f>
        <v>685</v>
      </c>
      <c r="H277" s="173">
        <v>822</v>
      </c>
      <c r="I277" s="174">
        <f>H277*(1-$I$5)</f>
        <v>780.9</v>
      </c>
      <c r="J277" s="127">
        <f>H277/1.2</f>
        <v>685</v>
      </c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</row>
    <row r="278" spans="1:35" ht="9.75" customHeight="1">
      <c r="A278" s="324"/>
      <c r="B278" s="272"/>
      <c r="C278" s="330"/>
      <c r="D278" s="328"/>
      <c r="E278" s="176"/>
      <c r="F278" s="314"/>
      <c r="G278" s="315"/>
      <c r="H278" s="179"/>
      <c r="I278" s="180"/>
      <c r="J278" s="127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</row>
    <row r="279" spans="1:35" ht="9.75" customHeight="1">
      <c r="A279" s="324"/>
      <c r="B279" s="273" t="s">
        <v>423</v>
      </c>
      <c r="C279" s="331" t="s">
        <v>424</v>
      </c>
      <c r="D279" s="332" t="s">
        <v>93</v>
      </c>
      <c r="E279" s="220" t="s">
        <v>42</v>
      </c>
      <c r="F279" s="309" t="s">
        <v>94</v>
      </c>
      <c r="G279" s="304">
        <f>H279/1.2</f>
        <v>746.00000000000011</v>
      </c>
      <c r="H279" s="222">
        <v>895.2</v>
      </c>
      <c r="I279" s="223">
        <f>H279*(1-$I$5)</f>
        <v>850.44</v>
      </c>
      <c r="J279" s="127">
        <f>H279/1.2</f>
        <v>746.00000000000011</v>
      </c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</row>
    <row r="280" spans="1:35" ht="9.75" customHeight="1">
      <c r="A280" s="333"/>
      <c r="B280" s="272"/>
      <c r="C280" s="330"/>
      <c r="D280" s="328"/>
      <c r="E280" s="176"/>
      <c r="F280" s="314"/>
      <c r="G280" s="315"/>
      <c r="H280" s="179"/>
      <c r="I280" s="180"/>
      <c r="J280" s="127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</row>
    <row r="281" spans="1:35" ht="12" customHeight="1">
      <c r="A281" s="119"/>
      <c r="B281" s="270" t="s">
        <v>425</v>
      </c>
      <c r="C281" s="334" t="s">
        <v>426</v>
      </c>
      <c r="D281" s="169" t="s">
        <v>101</v>
      </c>
      <c r="E281" s="170" t="s">
        <v>42</v>
      </c>
      <c r="F281" s="321" t="s">
        <v>90</v>
      </c>
      <c r="G281" s="304">
        <f>H281/1.2</f>
        <v>2.2500000000000004</v>
      </c>
      <c r="H281" s="173">
        <v>2.7</v>
      </c>
      <c r="I281" s="174">
        <f>H281*(1-$I$5)</f>
        <v>2.5649999999999999</v>
      </c>
      <c r="J281" s="127">
        <f>H281/1.2</f>
        <v>2.2500000000000004</v>
      </c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</row>
    <row r="282" spans="1:35" ht="12" customHeight="1">
      <c r="A282" s="119"/>
      <c r="B282" s="272"/>
      <c r="C282" s="335" t="s">
        <v>427</v>
      </c>
      <c r="D282" s="175"/>
      <c r="E282" s="176"/>
      <c r="F282" s="322"/>
      <c r="G282" s="315"/>
      <c r="H282" s="179"/>
      <c r="I282" s="180"/>
      <c r="J282" s="127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</row>
    <row r="283" spans="1:35" ht="12" customHeight="1">
      <c r="A283" s="119"/>
      <c r="B283" s="273" t="s">
        <v>428</v>
      </c>
      <c r="C283" s="336" t="s">
        <v>429</v>
      </c>
      <c r="D283" s="219" t="s">
        <v>101</v>
      </c>
      <c r="E283" s="220" t="s">
        <v>42</v>
      </c>
      <c r="F283" s="261" t="s">
        <v>90</v>
      </c>
      <c r="G283" s="304">
        <f>H283/1.2</f>
        <v>1.8500000000000003</v>
      </c>
      <c r="H283" s="222">
        <v>2.2200000000000002</v>
      </c>
      <c r="I283" s="223">
        <f>H283*(1-$I$5)</f>
        <v>2.109</v>
      </c>
      <c r="J283" s="127">
        <f>H283/1.2</f>
        <v>1.8500000000000003</v>
      </c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</row>
    <row r="284" spans="1:35" ht="12" customHeight="1">
      <c r="A284" s="128"/>
      <c r="B284" s="272"/>
      <c r="C284" s="335" t="s">
        <v>430</v>
      </c>
      <c r="D284" s="175"/>
      <c r="E284" s="176"/>
      <c r="F284" s="322"/>
      <c r="G284" s="315"/>
      <c r="H284" s="179"/>
      <c r="I284" s="180"/>
      <c r="J284" s="127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</row>
    <row r="285" spans="1:35" ht="12" customHeight="1">
      <c r="A285" s="119"/>
      <c r="B285" s="270" t="s">
        <v>431</v>
      </c>
      <c r="C285" s="334" t="s">
        <v>432</v>
      </c>
      <c r="D285" s="169" t="s">
        <v>433</v>
      </c>
      <c r="E285" s="170" t="s">
        <v>42</v>
      </c>
      <c r="F285" s="321" t="s">
        <v>90</v>
      </c>
      <c r="G285" s="304">
        <f>H285/1.2</f>
        <v>700</v>
      </c>
      <c r="H285" s="173">
        <v>840</v>
      </c>
      <c r="I285" s="174">
        <f>H285*(1-$I$5)</f>
        <v>798</v>
      </c>
      <c r="J285" s="127">
        <f>H285/1.2</f>
        <v>700</v>
      </c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</row>
    <row r="286" spans="1:35" ht="12" customHeight="1">
      <c r="A286" s="119"/>
      <c r="B286" s="272"/>
      <c r="C286" s="335" t="s">
        <v>434</v>
      </c>
      <c r="D286" s="175"/>
      <c r="E286" s="176"/>
      <c r="F286" s="322"/>
      <c r="G286" s="315"/>
      <c r="H286" s="179"/>
      <c r="I286" s="180"/>
      <c r="J286" s="127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</row>
    <row r="287" spans="1:35" ht="12" customHeight="1">
      <c r="A287" s="119"/>
      <c r="B287" s="273" t="s">
        <v>435</v>
      </c>
      <c r="C287" s="336" t="s">
        <v>436</v>
      </c>
      <c r="D287" s="219" t="s">
        <v>433</v>
      </c>
      <c r="E287" s="220" t="s">
        <v>42</v>
      </c>
      <c r="F287" s="261" t="s">
        <v>90</v>
      </c>
      <c r="G287" s="304">
        <f>H287/1.2</f>
        <v>94</v>
      </c>
      <c r="H287" s="222">
        <v>112.8</v>
      </c>
      <c r="I287" s="223">
        <f>H287*(1-$I$5)</f>
        <v>107.16</v>
      </c>
      <c r="J287" s="127">
        <f>H287/1.2</f>
        <v>94</v>
      </c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</row>
    <row r="288" spans="1:35" ht="12" customHeight="1">
      <c r="A288" s="128"/>
      <c r="B288" s="272"/>
      <c r="C288" s="335" t="s">
        <v>437</v>
      </c>
      <c r="D288" s="175"/>
      <c r="E288" s="176"/>
      <c r="F288" s="322"/>
      <c r="G288" s="315"/>
      <c r="H288" s="179"/>
      <c r="I288" s="180"/>
      <c r="J288" s="127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</row>
    <row r="289" spans="1:35" ht="23.25" customHeight="1">
      <c r="A289" s="141"/>
      <c r="B289" s="270" t="s">
        <v>438</v>
      </c>
      <c r="C289" s="334" t="s">
        <v>439</v>
      </c>
      <c r="D289" s="169" t="s">
        <v>433</v>
      </c>
      <c r="E289" s="170" t="s">
        <v>42</v>
      </c>
      <c r="F289" s="261" t="s">
        <v>90</v>
      </c>
      <c r="G289" s="304">
        <f>H289/1.2</f>
        <v>19445</v>
      </c>
      <c r="H289" s="173">
        <v>23334</v>
      </c>
      <c r="I289" s="174">
        <f>H289*(1-$I$5)</f>
        <v>22167.3</v>
      </c>
      <c r="J289" s="127">
        <f>H289/1.2</f>
        <v>19445</v>
      </c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</row>
    <row r="290" spans="1:35" ht="23.25" customHeight="1">
      <c r="A290" s="128"/>
      <c r="B290" s="272"/>
      <c r="C290" s="337" t="s">
        <v>440</v>
      </c>
      <c r="D290" s="175"/>
      <c r="E290" s="176"/>
      <c r="F290" s="322"/>
      <c r="G290" s="315"/>
      <c r="H290" s="179"/>
      <c r="I290" s="180"/>
      <c r="J290" s="127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</row>
    <row r="291" spans="1:35" ht="12.75" customHeight="1">
      <c r="A291" s="618" t="s">
        <v>441</v>
      </c>
      <c r="B291" s="590"/>
      <c r="C291" s="590"/>
      <c r="D291" s="590"/>
      <c r="E291" s="590"/>
      <c r="F291" s="590"/>
      <c r="G291" s="590"/>
      <c r="H291" s="590"/>
      <c r="I291" s="590"/>
      <c r="J291" s="217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</row>
    <row r="292" spans="1:35" ht="15" customHeight="1">
      <c r="A292" s="706" t="s">
        <v>442</v>
      </c>
      <c r="B292" s="621"/>
      <c r="C292" s="621"/>
      <c r="D292" s="621"/>
      <c r="E292" s="621"/>
      <c r="F292" s="621"/>
      <c r="G292" s="621"/>
      <c r="H292" s="621"/>
      <c r="I292" s="621"/>
      <c r="J292" s="217"/>
      <c r="K292" s="98"/>
      <c r="L292" s="98"/>
      <c r="M292" s="79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24.75" customHeight="1">
      <c r="A293" s="182" t="s">
        <v>75</v>
      </c>
      <c r="B293" s="182" t="s">
        <v>138</v>
      </c>
      <c r="C293" s="182" t="s">
        <v>77</v>
      </c>
      <c r="D293" s="184" t="s">
        <v>139</v>
      </c>
      <c r="E293" s="184" t="s">
        <v>79</v>
      </c>
      <c r="F293" s="184"/>
      <c r="G293" s="184"/>
      <c r="H293" s="182" t="s">
        <v>140</v>
      </c>
      <c r="I293" s="280" t="s">
        <v>141</v>
      </c>
      <c r="J293" s="281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</row>
    <row r="294" spans="1:35" ht="19.5" customHeight="1">
      <c r="A294" s="707" t="s">
        <v>443</v>
      </c>
      <c r="B294" s="621"/>
      <c r="C294" s="621"/>
      <c r="D294" s="621"/>
      <c r="E294" s="621"/>
      <c r="F294" s="621"/>
      <c r="G294" s="621"/>
      <c r="H294" s="621"/>
      <c r="I294" s="621"/>
      <c r="J294" s="217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</row>
    <row r="295" spans="1:35" ht="21.75" customHeight="1">
      <c r="A295" s="338"/>
      <c r="B295" s="100" t="s">
        <v>444</v>
      </c>
      <c r="C295" s="101" t="s">
        <v>445</v>
      </c>
      <c r="D295" s="169" t="s">
        <v>89</v>
      </c>
      <c r="E295" s="170" t="s">
        <v>42</v>
      </c>
      <c r="F295" s="321" t="s">
        <v>90</v>
      </c>
      <c r="G295" s="304">
        <f>H295/1.2</f>
        <v>655</v>
      </c>
      <c r="H295" s="173">
        <v>786</v>
      </c>
      <c r="I295" s="174">
        <f>H295*(1-$I$5)</f>
        <v>746.69999999999993</v>
      </c>
      <c r="J295" s="108">
        <f>H295/1.2</f>
        <v>655</v>
      </c>
      <c r="K295" s="237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</row>
    <row r="296" spans="1:35" ht="24" customHeight="1">
      <c r="A296" s="119"/>
      <c r="B296" s="129"/>
      <c r="C296" s="130" t="s">
        <v>446</v>
      </c>
      <c r="D296" s="175"/>
      <c r="E296" s="176"/>
      <c r="F296" s="322"/>
      <c r="G296" s="315"/>
      <c r="H296" s="179"/>
      <c r="I296" s="180"/>
      <c r="J296" s="108"/>
      <c r="K296" s="237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</row>
    <row r="297" spans="1:35" ht="21.75" customHeight="1">
      <c r="A297" s="119"/>
      <c r="B297" s="100" t="s">
        <v>447</v>
      </c>
      <c r="C297" s="101" t="s">
        <v>448</v>
      </c>
      <c r="D297" s="169" t="s">
        <v>89</v>
      </c>
      <c r="E297" s="170" t="s">
        <v>42</v>
      </c>
      <c r="F297" s="321" t="s">
        <v>90</v>
      </c>
      <c r="G297" s="304">
        <f>H297/1.2</f>
        <v>920</v>
      </c>
      <c r="H297" s="173">
        <v>1104</v>
      </c>
      <c r="I297" s="174">
        <f>H297*(1-$I$5)</f>
        <v>1048.8</v>
      </c>
      <c r="J297" s="108">
        <f>H297/1.2</f>
        <v>920</v>
      </c>
      <c r="K297" s="237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</row>
    <row r="298" spans="1:35" ht="24" customHeight="1">
      <c r="A298" s="119"/>
      <c r="B298" s="129"/>
      <c r="C298" s="130" t="s">
        <v>449</v>
      </c>
      <c r="D298" s="175"/>
      <c r="E298" s="176"/>
      <c r="F298" s="322"/>
      <c r="G298" s="315"/>
      <c r="H298" s="179"/>
      <c r="I298" s="180"/>
      <c r="J298" s="108"/>
      <c r="K298" s="237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</row>
    <row r="299" spans="1:35" ht="21.75" customHeight="1">
      <c r="A299" s="119"/>
      <c r="B299" s="100" t="s">
        <v>450</v>
      </c>
      <c r="C299" s="101" t="s">
        <v>451</v>
      </c>
      <c r="D299" s="169" t="s">
        <v>89</v>
      </c>
      <c r="E299" s="170" t="s">
        <v>42</v>
      </c>
      <c r="F299" s="321" t="s">
        <v>90</v>
      </c>
      <c r="G299" s="304">
        <f>H299/1.2</f>
        <v>1185</v>
      </c>
      <c r="H299" s="173">
        <v>1422</v>
      </c>
      <c r="I299" s="174">
        <f>H299*(1-$I$5)</f>
        <v>1350.8999999999999</v>
      </c>
      <c r="J299" s="108">
        <f>H299/1.2</f>
        <v>1185</v>
      </c>
      <c r="K299" s="237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</row>
    <row r="300" spans="1:35" ht="24" customHeight="1">
      <c r="A300" s="119"/>
      <c r="B300" s="129"/>
      <c r="C300" s="130" t="s">
        <v>452</v>
      </c>
      <c r="D300" s="175"/>
      <c r="E300" s="176"/>
      <c r="F300" s="322"/>
      <c r="G300" s="315"/>
      <c r="H300" s="179"/>
      <c r="I300" s="180"/>
      <c r="J300" s="108"/>
      <c r="K300" s="237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</row>
    <row r="301" spans="1:35" ht="21.75" customHeight="1">
      <c r="A301" s="119"/>
      <c r="B301" s="111" t="s">
        <v>453</v>
      </c>
      <c r="C301" s="112" t="s">
        <v>454</v>
      </c>
      <c r="D301" s="219" t="s">
        <v>89</v>
      </c>
      <c r="E301" s="220" t="s">
        <v>42</v>
      </c>
      <c r="F301" s="261" t="s">
        <v>90</v>
      </c>
      <c r="G301" s="304">
        <f>H301/1.2</f>
        <v>1720</v>
      </c>
      <c r="H301" s="222">
        <v>2064</v>
      </c>
      <c r="I301" s="223">
        <f>H301*(1-$I$5)</f>
        <v>1960.8</v>
      </c>
      <c r="J301" s="108">
        <f>H301/1.2</f>
        <v>1720</v>
      </c>
      <c r="K301" s="237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</row>
    <row r="302" spans="1:35" ht="24" customHeight="1">
      <c r="A302" s="128"/>
      <c r="B302" s="129"/>
      <c r="C302" s="130" t="s">
        <v>455</v>
      </c>
      <c r="D302" s="175"/>
      <c r="E302" s="176"/>
      <c r="F302" s="322"/>
      <c r="G302" s="315"/>
      <c r="H302" s="179"/>
      <c r="I302" s="180"/>
      <c r="J302" s="108"/>
      <c r="K302" s="237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</row>
    <row r="303" spans="1:35" ht="18" customHeight="1">
      <c r="A303" s="339"/>
      <c r="B303" s="100" t="s">
        <v>456</v>
      </c>
      <c r="C303" s="154" t="s">
        <v>457</v>
      </c>
      <c r="D303" s="169" t="s">
        <v>89</v>
      </c>
      <c r="E303" s="170" t="s">
        <v>42</v>
      </c>
      <c r="F303" s="321" t="s">
        <v>90</v>
      </c>
      <c r="G303" s="304">
        <f>H303/1.2</f>
        <v>208.25</v>
      </c>
      <c r="H303" s="173">
        <v>249.9</v>
      </c>
      <c r="I303" s="174">
        <f>H303*(1-$I$5)</f>
        <v>237.405</v>
      </c>
      <c r="J303" s="108">
        <f>H303/1.2</f>
        <v>208.25</v>
      </c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</row>
    <row r="304" spans="1:35" ht="18" customHeight="1">
      <c r="A304" s="119"/>
      <c r="B304" s="129"/>
      <c r="C304" s="130" t="s">
        <v>458</v>
      </c>
      <c r="D304" s="175"/>
      <c r="E304" s="176"/>
      <c r="F304" s="322"/>
      <c r="G304" s="315"/>
      <c r="H304" s="179"/>
      <c r="I304" s="180"/>
      <c r="J304" s="10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</row>
    <row r="305" spans="1:35" ht="18" customHeight="1">
      <c r="A305" s="119"/>
      <c r="B305" s="100" t="s">
        <v>459</v>
      </c>
      <c r="C305" s="154" t="s">
        <v>460</v>
      </c>
      <c r="D305" s="169" t="s">
        <v>91</v>
      </c>
      <c r="E305" s="170" t="s">
        <v>42</v>
      </c>
      <c r="F305" s="321" t="s">
        <v>90</v>
      </c>
      <c r="G305" s="304">
        <f>H305/1.2</f>
        <v>58</v>
      </c>
      <c r="H305" s="173">
        <v>69.599999999999994</v>
      </c>
      <c r="I305" s="174">
        <f>H305*(1-$I$5)</f>
        <v>66.11999999999999</v>
      </c>
      <c r="J305" s="108">
        <f>H305/1.2</f>
        <v>58</v>
      </c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</row>
    <row r="306" spans="1:35" ht="18" customHeight="1">
      <c r="A306" s="119"/>
      <c r="B306" s="129"/>
      <c r="C306" s="130" t="s">
        <v>461</v>
      </c>
      <c r="D306" s="175"/>
      <c r="E306" s="176"/>
      <c r="F306" s="322"/>
      <c r="G306" s="315"/>
      <c r="H306" s="179"/>
      <c r="I306" s="180"/>
      <c r="J306" s="10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</row>
    <row r="307" spans="1:35" ht="18" customHeight="1">
      <c r="A307" s="119"/>
      <c r="B307" s="100" t="s">
        <v>462</v>
      </c>
      <c r="C307" s="154" t="s">
        <v>463</v>
      </c>
      <c r="D307" s="169" t="s">
        <v>89</v>
      </c>
      <c r="E307" s="170" t="s">
        <v>42</v>
      </c>
      <c r="F307" s="321" t="s">
        <v>90</v>
      </c>
      <c r="G307" s="304">
        <f>H307/1.2</f>
        <v>52.1</v>
      </c>
      <c r="H307" s="173">
        <v>62.52</v>
      </c>
      <c r="I307" s="174">
        <f>H307*(1-$I$5)</f>
        <v>59.393999999999998</v>
      </c>
      <c r="J307" s="108">
        <f>H307/1.2</f>
        <v>52.1</v>
      </c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</row>
    <row r="308" spans="1:35" ht="18" customHeight="1">
      <c r="A308" s="119"/>
      <c r="B308" s="129"/>
      <c r="C308" s="130" t="s">
        <v>461</v>
      </c>
      <c r="D308" s="175"/>
      <c r="E308" s="176"/>
      <c r="F308" s="322"/>
      <c r="G308" s="315"/>
      <c r="H308" s="179"/>
      <c r="I308" s="180"/>
      <c r="J308" s="10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</row>
    <row r="309" spans="1:35" ht="18" customHeight="1">
      <c r="A309" s="119"/>
      <c r="B309" s="100" t="s">
        <v>464</v>
      </c>
      <c r="C309" s="154" t="s">
        <v>465</v>
      </c>
      <c r="D309" s="169" t="s">
        <v>89</v>
      </c>
      <c r="E309" s="170" t="s">
        <v>42</v>
      </c>
      <c r="F309" s="321" t="s">
        <v>90</v>
      </c>
      <c r="G309" s="304">
        <f>H309/1.2</f>
        <v>33.25</v>
      </c>
      <c r="H309" s="173">
        <v>39.9</v>
      </c>
      <c r="I309" s="174">
        <f>H309*(1-$I$5)</f>
        <v>37.904999999999994</v>
      </c>
      <c r="J309" s="108">
        <f>H309/1.2</f>
        <v>33.25</v>
      </c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</row>
    <row r="310" spans="1:35" ht="18" customHeight="1">
      <c r="A310" s="119"/>
      <c r="B310" s="129"/>
      <c r="C310" s="130" t="s">
        <v>466</v>
      </c>
      <c r="D310" s="175"/>
      <c r="E310" s="176"/>
      <c r="F310" s="322"/>
      <c r="G310" s="315"/>
      <c r="H310" s="179"/>
      <c r="I310" s="180"/>
      <c r="J310" s="10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</row>
    <row r="311" spans="1:35" ht="18" customHeight="1">
      <c r="A311" s="119"/>
      <c r="B311" s="111" t="s">
        <v>467</v>
      </c>
      <c r="C311" s="189" t="s">
        <v>468</v>
      </c>
      <c r="D311" s="219" t="s">
        <v>89</v>
      </c>
      <c r="E311" s="220" t="s">
        <v>42</v>
      </c>
      <c r="F311" s="261" t="s">
        <v>90</v>
      </c>
      <c r="G311" s="304">
        <f>H311/1.2</f>
        <v>28.000000000000004</v>
      </c>
      <c r="H311" s="222">
        <v>33.6</v>
      </c>
      <c r="I311" s="223">
        <f>H311*(1-$I$5)</f>
        <v>31.919999999999998</v>
      </c>
      <c r="J311" s="108">
        <f>H311/1.2</f>
        <v>28.000000000000004</v>
      </c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</row>
    <row r="312" spans="1:35" ht="18" customHeight="1">
      <c r="A312" s="128"/>
      <c r="B312" s="129"/>
      <c r="C312" s="130" t="s">
        <v>469</v>
      </c>
      <c r="D312" s="175"/>
      <c r="E312" s="176"/>
      <c r="F312" s="322"/>
      <c r="G312" s="315"/>
      <c r="H312" s="179"/>
      <c r="I312" s="180"/>
      <c r="J312" s="10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</row>
    <row r="313" spans="1:35" ht="19.5" customHeight="1">
      <c r="A313" s="119"/>
      <c r="B313" s="100" t="s">
        <v>470</v>
      </c>
      <c r="C313" s="101" t="s">
        <v>471</v>
      </c>
      <c r="D313" s="169" t="s">
        <v>91</v>
      </c>
      <c r="E313" s="170" t="s">
        <v>42</v>
      </c>
      <c r="F313" s="321" t="s">
        <v>90</v>
      </c>
      <c r="G313" s="304">
        <f>H313/1.2</f>
        <v>715</v>
      </c>
      <c r="H313" s="173">
        <v>858</v>
      </c>
      <c r="I313" s="174">
        <f>H313*(1-$I$5)</f>
        <v>815.09999999999991</v>
      </c>
      <c r="J313" s="108">
        <f>H313/1.2</f>
        <v>715</v>
      </c>
      <c r="K313" s="237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</row>
    <row r="314" spans="1:35" ht="27" customHeight="1">
      <c r="A314" s="119"/>
      <c r="B314" s="129"/>
      <c r="C314" s="130" t="s">
        <v>472</v>
      </c>
      <c r="D314" s="175"/>
      <c r="E314" s="176"/>
      <c r="F314" s="322"/>
      <c r="G314" s="315"/>
      <c r="H314" s="179"/>
      <c r="I314" s="180"/>
      <c r="J314" s="108"/>
      <c r="K314" s="237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</row>
    <row r="315" spans="1:35" ht="19.5" customHeight="1">
      <c r="A315" s="119"/>
      <c r="B315" s="100" t="s">
        <v>473</v>
      </c>
      <c r="C315" s="101" t="s">
        <v>474</v>
      </c>
      <c r="D315" s="169" t="s">
        <v>91</v>
      </c>
      <c r="E315" s="170" t="s">
        <v>42</v>
      </c>
      <c r="F315" s="321" t="s">
        <v>90</v>
      </c>
      <c r="G315" s="304">
        <f>H315/1.2</f>
        <v>1025</v>
      </c>
      <c r="H315" s="173">
        <v>1230</v>
      </c>
      <c r="I315" s="174">
        <f>H315*(1-$I$5)</f>
        <v>1168.5</v>
      </c>
      <c r="J315" s="108">
        <f>H315/1.2</f>
        <v>1025</v>
      </c>
      <c r="K315" s="237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</row>
    <row r="316" spans="1:35" ht="27" customHeight="1">
      <c r="A316" s="119"/>
      <c r="B316" s="129"/>
      <c r="C316" s="130" t="s">
        <v>475</v>
      </c>
      <c r="D316" s="175"/>
      <c r="E316" s="176"/>
      <c r="F316" s="322"/>
      <c r="G316" s="315"/>
      <c r="H316" s="179"/>
      <c r="I316" s="180"/>
      <c r="J316" s="108"/>
      <c r="K316" s="237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</row>
    <row r="317" spans="1:35" ht="19.5" customHeight="1">
      <c r="A317" s="119"/>
      <c r="B317" s="111" t="s">
        <v>476</v>
      </c>
      <c r="C317" s="112" t="s">
        <v>477</v>
      </c>
      <c r="D317" s="219" t="s">
        <v>91</v>
      </c>
      <c r="E317" s="220" t="s">
        <v>42</v>
      </c>
      <c r="F317" s="261" t="s">
        <v>90</v>
      </c>
      <c r="G317" s="304">
        <f>H317/1.2</f>
        <v>1340</v>
      </c>
      <c r="H317" s="222">
        <v>1608</v>
      </c>
      <c r="I317" s="223">
        <f>H317*(1-$I$5)</f>
        <v>1527.6</v>
      </c>
      <c r="J317" s="108">
        <f>H317/1.2</f>
        <v>1340</v>
      </c>
      <c r="K317" s="237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</row>
    <row r="318" spans="1:35" ht="27" customHeight="1">
      <c r="A318" s="128"/>
      <c r="B318" s="129"/>
      <c r="C318" s="130" t="s">
        <v>478</v>
      </c>
      <c r="D318" s="175"/>
      <c r="E318" s="176"/>
      <c r="F318" s="322"/>
      <c r="G318" s="315"/>
      <c r="H318" s="179"/>
      <c r="I318" s="180"/>
      <c r="J318" s="108"/>
      <c r="K318" s="237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</row>
    <row r="319" spans="1:35" ht="16.5" customHeight="1">
      <c r="A319" s="340"/>
      <c r="B319" s="100" t="s">
        <v>479</v>
      </c>
      <c r="C319" s="101" t="s">
        <v>480</v>
      </c>
      <c r="D319" s="169" t="s">
        <v>91</v>
      </c>
      <c r="E319" s="170" t="s">
        <v>42</v>
      </c>
      <c r="F319" s="321" t="s">
        <v>90</v>
      </c>
      <c r="G319" s="304">
        <f>H319/1.2</f>
        <v>307.5</v>
      </c>
      <c r="H319" s="173">
        <v>369</v>
      </c>
      <c r="I319" s="174">
        <f>H319*(1-$I$5)</f>
        <v>350.55</v>
      </c>
      <c r="J319" s="108">
        <f>H319/1.2</f>
        <v>307.5</v>
      </c>
      <c r="K319" s="237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</row>
    <row r="320" spans="1:35" ht="16.5" customHeight="1">
      <c r="A320" s="119"/>
      <c r="B320" s="129"/>
      <c r="C320" s="130" t="s">
        <v>481</v>
      </c>
      <c r="D320" s="175"/>
      <c r="E320" s="176"/>
      <c r="F320" s="322"/>
      <c r="G320" s="315"/>
      <c r="H320" s="179"/>
      <c r="I320" s="180"/>
      <c r="J320" s="108"/>
      <c r="K320" s="237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</row>
    <row r="321" spans="1:35" ht="16.5" customHeight="1">
      <c r="A321" s="119"/>
      <c r="B321" s="100" t="s">
        <v>482</v>
      </c>
      <c r="C321" s="101" t="s">
        <v>483</v>
      </c>
      <c r="D321" s="169" t="s">
        <v>91</v>
      </c>
      <c r="E321" s="170" t="s">
        <v>42</v>
      </c>
      <c r="F321" s="321" t="s">
        <v>90</v>
      </c>
      <c r="G321" s="304">
        <f>H321/1.2</f>
        <v>35.25</v>
      </c>
      <c r="H321" s="173">
        <v>42.3</v>
      </c>
      <c r="I321" s="174">
        <f>H321*(1-$I$5)</f>
        <v>40.184999999999995</v>
      </c>
      <c r="J321" s="108">
        <f>H321/1.2</f>
        <v>35.25</v>
      </c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</row>
    <row r="322" spans="1:35" ht="16.5" customHeight="1">
      <c r="A322" s="128"/>
      <c r="B322" s="129"/>
      <c r="C322" s="130" t="s">
        <v>484</v>
      </c>
      <c r="D322" s="175"/>
      <c r="E322" s="176"/>
      <c r="F322" s="322"/>
      <c r="G322" s="315"/>
      <c r="H322" s="179"/>
      <c r="I322" s="180"/>
      <c r="J322" s="10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</row>
    <row r="323" spans="1:35" ht="18" customHeight="1">
      <c r="A323" s="119"/>
      <c r="B323" s="100" t="s">
        <v>485</v>
      </c>
      <c r="C323" s="101" t="s">
        <v>486</v>
      </c>
      <c r="D323" s="169" t="s">
        <v>101</v>
      </c>
      <c r="E323" s="170" t="s">
        <v>42</v>
      </c>
      <c r="F323" s="321" t="s">
        <v>90</v>
      </c>
      <c r="G323" s="304">
        <f>H323/1.2</f>
        <v>499</v>
      </c>
      <c r="H323" s="173">
        <v>598.79999999999995</v>
      </c>
      <c r="I323" s="174">
        <f>H323*(1-$I$5)</f>
        <v>568.8599999999999</v>
      </c>
      <c r="J323" s="108">
        <f>H323/1.2</f>
        <v>499</v>
      </c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</row>
    <row r="324" spans="1:35" ht="15.75" customHeight="1">
      <c r="A324" s="119"/>
      <c r="B324" s="129"/>
      <c r="C324" s="130" t="s">
        <v>487</v>
      </c>
      <c r="D324" s="175"/>
      <c r="E324" s="176"/>
      <c r="F324" s="322"/>
      <c r="G324" s="315"/>
      <c r="H324" s="179"/>
      <c r="I324" s="180"/>
      <c r="J324" s="10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</row>
    <row r="325" spans="1:35" ht="18" customHeight="1">
      <c r="A325" s="119"/>
      <c r="B325" s="111" t="s">
        <v>488</v>
      </c>
      <c r="C325" s="269" t="s">
        <v>489</v>
      </c>
      <c r="D325" s="219" t="s">
        <v>101</v>
      </c>
      <c r="E325" s="220" t="s">
        <v>42</v>
      </c>
      <c r="F325" s="309" t="s">
        <v>94</v>
      </c>
      <c r="G325" s="304">
        <f>H325/1.2</f>
        <v>865</v>
      </c>
      <c r="H325" s="222">
        <v>1038</v>
      </c>
      <c r="I325" s="223">
        <f>H325*(1-$I$5)</f>
        <v>986.09999999999991</v>
      </c>
      <c r="J325" s="108">
        <f>H325/1.2</f>
        <v>865</v>
      </c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</row>
    <row r="326" spans="1:35" ht="15.75" customHeight="1">
      <c r="A326" s="128"/>
      <c r="B326" s="129"/>
      <c r="C326" s="130" t="s">
        <v>487</v>
      </c>
      <c r="D326" s="175"/>
      <c r="E326" s="176"/>
      <c r="F326" s="314"/>
      <c r="G326" s="315"/>
      <c r="H326" s="179"/>
      <c r="I326" s="180"/>
      <c r="J326" s="108"/>
      <c r="K326" s="98"/>
      <c r="L326" s="341"/>
      <c r="M326" s="341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</row>
    <row r="327" spans="1:35" ht="15.75" customHeight="1">
      <c r="A327" s="338"/>
      <c r="B327" s="100" t="s">
        <v>490</v>
      </c>
      <c r="C327" s="101" t="s">
        <v>491</v>
      </c>
      <c r="D327" s="342" t="s">
        <v>492</v>
      </c>
      <c r="E327" s="343" t="s">
        <v>42</v>
      </c>
      <c r="F327" s="344" t="s">
        <v>94</v>
      </c>
      <c r="G327" s="345">
        <f>H327/1.2</f>
        <v>1215</v>
      </c>
      <c r="H327" s="346">
        <v>1458</v>
      </c>
      <c r="I327" s="347">
        <f>H327*(1-$I$5)</f>
        <v>1385.1</v>
      </c>
      <c r="J327" s="348"/>
      <c r="K327" s="349" t="s">
        <v>396</v>
      </c>
      <c r="L327" s="341"/>
      <c r="M327" s="341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</row>
    <row r="328" spans="1:35" ht="15.75" customHeight="1">
      <c r="A328" s="119"/>
      <c r="B328" s="129"/>
      <c r="C328" s="350"/>
      <c r="D328" s="351"/>
      <c r="E328" s="352"/>
      <c r="F328" s="353"/>
      <c r="G328" s="354"/>
      <c r="H328" s="355"/>
      <c r="I328" s="356"/>
      <c r="J328" s="348"/>
      <c r="K328" s="349"/>
      <c r="L328" s="341"/>
      <c r="M328" s="341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</row>
    <row r="329" spans="1:35" ht="15.75" customHeight="1">
      <c r="A329" s="119"/>
      <c r="B329" s="100" t="s">
        <v>493</v>
      </c>
      <c r="C329" s="101" t="s">
        <v>494</v>
      </c>
      <c r="D329" s="342" t="s">
        <v>492</v>
      </c>
      <c r="E329" s="343" t="s">
        <v>42</v>
      </c>
      <c r="F329" s="344" t="s">
        <v>94</v>
      </c>
      <c r="G329" s="345">
        <f>H329/1.2</f>
        <v>1710</v>
      </c>
      <c r="H329" s="346">
        <v>2052</v>
      </c>
      <c r="I329" s="347">
        <f>H329*(1-$I$5)</f>
        <v>1949.3999999999999</v>
      </c>
      <c r="J329" s="348"/>
      <c r="K329" s="349" t="s">
        <v>396</v>
      </c>
      <c r="L329" s="341"/>
      <c r="M329" s="341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</row>
    <row r="330" spans="1:35" ht="15.75" customHeight="1">
      <c r="A330" s="119"/>
      <c r="B330" s="129"/>
      <c r="C330" s="350"/>
      <c r="D330" s="351"/>
      <c r="E330" s="352"/>
      <c r="F330" s="353"/>
      <c r="G330" s="354"/>
      <c r="H330" s="355"/>
      <c r="I330" s="356"/>
      <c r="J330" s="348"/>
      <c r="K330" s="349"/>
      <c r="L330" s="341"/>
      <c r="M330" s="341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</row>
    <row r="331" spans="1:35" ht="15.75" customHeight="1">
      <c r="A331" s="119"/>
      <c r="B331" s="100" t="s">
        <v>495</v>
      </c>
      <c r="C331" s="101" t="s">
        <v>496</v>
      </c>
      <c r="D331" s="342" t="s">
        <v>492</v>
      </c>
      <c r="E331" s="343" t="s">
        <v>42</v>
      </c>
      <c r="F331" s="344" t="s">
        <v>94</v>
      </c>
      <c r="G331" s="345">
        <f>H331/1.2</f>
        <v>2200</v>
      </c>
      <c r="H331" s="346">
        <v>2640</v>
      </c>
      <c r="I331" s="347">
        <f>H331*(1-$I$5)</f>
        <v>2508</v>
      </c>
      <c r="J331" s="348"/>
      <c r="K331" s="349" t="s">
        <v>396</v>
      </c>
      <c r="L331" s="341"/>
      <c r="M331" s="341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</row>
    <row r="332" spans="1:35" ht="15.75" customHeight="1">
      <c r="A332" s="119"/>
      <c r="B332" s="129"/>
      <c r="C332" s="350"/>
      <c r="D332" s="351"/>
      <c r="E332" s="352"/>
      <c r="F332" s="353"/>
      <c r="G332" s="354"/>
      <c r="H332" s="355"/>
      <c r="I332" s="356"/>
      <c r="J332" s="348"/>
      <c r="K332" s="349"/>
      <c r="L332" s="341"/>
      <c r="M332" s="341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</row>
    <row r="333" spans="1:35" ht="15.75" customHeight="1">
      <c r="A333" s="119"/>
      <c r="B333" s="111" t="s">
        <v>497</v>
      </c>
      <c r="C333" s="112" t="s">
        <v>498</v>
      </c>
      <c r="D333" s="357" t="s">
        <v>492</v>
      </c>
      <c r="E333" s="358" t="s">
        <v>42</v>
      </c>
      <c r="F333" s="359" t="s">
        <v>94</v>
      </c>
      <c r="G333" s="345">
        <f>H333/1.2</f>
        <v>3190</v>
      </c>
      <c r="H333" s="346">
        <v>3828</v>
      </c>
      <c r="I333" s="347">
        <f>H333*(1-$I$5)</f>
        <v>3636.6</v>
      </c>
      <c r="J333" s="348"/>
      <c r="K333" s="349" t="s">
        <v>396</v>
      </c>
      <c r="L333" s="341"/>
      <c r="M333" s="341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</row>
    <row r="334" spans="1:35" ht="15.75" customHeight="1">
      <c r="A334" s="128"/>
      <c r="B334" s="129"/>
      <c r="C334" s="350"/>
      <c r="D334" s="351"/>
      <c r="E334" s="352"/>
      <c r="F334" s="353"/>
      <c r="G334" s="354"/>
      <c r="H334" s="355"/>
      <c r="I334" s="356"/>
      <c r="J334" s="348"/>
      <c r="K334" s="349"/>
      <c r="L334" s="341"/>
      <c r="M334" s="341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</row>
    <row r="335" spans="1:35" ht="15" customHeight="1">
      <c r="A335" s="338"/>
      <c r="B335" s="100" t="s">
        <v>499</v>
      </c>
      <c r="C335" s="101" t="s">
        <v>500</v>
      </c>
      <c r="D335" s="342" t="s">
        <v>492</v>
      </c>
      <c r="E335" s="343" t="s">
        <v>42</v>
      </c>
      <c r="F335" s="344" t="s">
        <v>94</v>
      </c>
      <c r="G335" s="345">
        <f>H335/1.2</f>
        <v>356</v>
      </c>
      <c r="H335" s="346">
        <v>427.2</v>
      </c>
      <c r="I335" s="347">
        <f>H335*(1-$I$5)</f>
        <v>405.84</v>
      </c>
      <c r="J335" s="348"/>
      <c r="K335" s="349" t="s">
        <v>396</v>
      </c>
      <c r="L335" s="341"/>
      <c r="M335" s="341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</row>
    <row r="336" spans="1:35" ht="15" customHeight="1">
      <c r="A336" s="119"/>
      <c r="B336" s="129"/>
      <c r="C336" s="350"/>
      <c r="D336" s="351"/>
      <c r="E336" s="352"/>
      <c r="F336" s="353"/>
      <c r="G336" s="354"/>
      <c r="H336" s="355"/>
      <c r="I336" s="356"/>
      <c r="J336" s="348"/>
      <c r="K336" s="349"/>
      <c r="L336" s="341"/>
      <c r="M336" s="341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</row>
    <row r="337" spans="1:35" ht="15" customHeight="1">
      <c r="A337" s="119"/>
      <c r="B337" s="111" t="s">
        <v>501</v>
      </c>
      <c r="C337" s="101" t="s">
        <v>502</v>
      </c>
      <c r="D337" s="360" t="s">
        <v>503</v>
      </c>
      <c r="E337" s="361" t="s">
        <v>42</v>
      </c>
      <c r="F337" s="362" t="s">
        <v>94</v>
      </c>
      <c r="G337" s="363">
        <f>H337/1.2</f>
        <v>137.5</v>
      </c>
      <c r="H337" s="364">
        <v>165</v>
      </c>
      <c r="I337" s="365">
        <f>H337*(1-$I$5)</f>
        <v>156.75</v>
      </c>
      <c r="J337" s="348"/>
      <c r="K337" s="349" t="s">
        <v>396</v>
      </c>
      <c r="L337" s="341"/>
      <c r="M337" s="341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</row>
    <row r="338" spans="1:35" ht="15" customHeight="1">
      <c r="A338" s="128"/>
      <c r="B338" s="129"/>
      <c r="C338" s="350"/>
      <c r="D338" s="366"/>
      <c r="E338" s="367"/>
      <c r="F338" s="368"/>
      <c r="G338" s="369"/>
      <c r="H338" s="370"/>
      <c r="I338" s="371"/>
      <c r="J338" s="348"/>
      <c r="K338" s="349"/>
      <c r="L338" s="341"/>
      <c r="M338" s="341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</row>
    <row r="339" spans="1:35" ht="21.75" customHeight="1">
      <c r="A339" s="119"/>
      <c r="B339" s="100" t="s">
        <v>504</v>
      </c>
      <c r="C339" s="101" t="s">
        <v>505</v>
      </c>
      <c r="D339" s="171"/>
      <c r="E339" s="170" t="s">
        <v>42</v>
      </c>
      <c r="F339" s="321" t="s">
        <v>90</v>
      </c>
      <c r="G339" s="304">
        <f>H339/1.2</f>
        <v>220</v>
      </c>
      <c r="H339" s="173">
        <v>264</v>
      </c>
      <c r="I339" s="174">
        <f>H339*(1-$I$5)</f>
        <v>250.79999999999998</v>
      </c>
      <c r="J339" s="108">
        <f>H339/1.2</f>
        <v>220</v>
      </c>
      <c r="K339" s="98"/>
      <c r="L339" s="341"/>
      <c r="M339" s="341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</row>
    <row r="340" spans="1:35" ht="15" customHeight="1">
      <c r="A340" s="119"/>
      <c r="B340" s="129"/>
      <c r="C340" s="130" t="s">
        <v>506</v>
      </c>
      <c r="D340" s="177"/>
      <c r="E340" s="176"/>
      <c r="F340" s="322"/>
      <c r="G340" s="315"/>
      <c r="H340" s="179"/>
      <c r="I340" s="180"/>
      <c r="J340" s="108"/>
      <c r="K340" s="98"/>
      <c r="L340" s="341"/>
      <c r="M340" s="341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</row>
    <row r="341" spans="1:35" ht="21.75" customHeight="1">
      <c r="A341" s="119"/>
      <c r="B341" s="111" t="s">
        <v>507</v>
      </c>
      <c r="C341" s="112" t="s">
        <v>508</v>
      </c>
      <c r="D341" s="221"/>
      <c r="E341" s="220" t="s">
        <v>42</v>
      </c>
      <c r="F341" s="261" t="s">
        <v>90</v>
      </c>
      <c r="G341" s="304">
        <f>H341/1.2</f>
        <v>240</v>
      </c>
      <c r="H341" s="222">
        <v>288</v>
      </c>
      <c r="I341" s="223">
        <f>H341*(1-$I$5)</f>
        <v>273.59999999999997</v>
      </c>
      <c r="J341" s="108">
        <f>H341/1.2</f>
        <v>240</v>
      </c>
      <c r="K341" s="98"/>
      <c r="L341" s="341"/>
      <c r="M341" s="341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</row>
    <row r="342" spans="1:35" ht="15" customHeight="1">
      <c r="A342" s="128"/>
      <c r="B342" s="129"/>
      <c r="C342" s="130" t="s">
        <v>509</v>
      </c>
      <c r="D342" s="177"/>
      <c r="E342" s="176"/>
      <c r="F342" s="322"/>
      <c r="G342" s="315"/>
      <c r="H342" s="179"/>
      <c r="I342" s="180"/>
      <c r="J342" s="10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</row>
    <row r="343" spans="1:35" ht="21.75" customHeight="1">
      <c r="A343" s="119"/>
      <c r="B343" s="100" t="s">
        <v>510</v>
      </c>
      <c r="C343" s="101" t="s">
        <v>511</v>
      </c>
      <c r="D343" s="171"/>
      <c r="E343" s="170" t="s">
        <v>42</v>
      </c>
      <c r="F343" s="321" t="s">
        <v>90</v>
      </c>
      <c r="G343" s="304">
        <f>H343/1.2</f>
        <v>370</v>
      </c>
      <c r="H343" s="173">
        <v>444</v>
      </c>
      <c r="I343" s="174">
        <f>H343*(1-$I$5)</f>
        <v>421.79999999999995</v>
      </c>
      <c r="J343" s="108">
        <f>H343/1.2</f>
        <v>370</v>
      </c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</row>
    <row r="344" spans="1:35" ht="18" customHeight="1">
      <c r="A344" s="119"/>
      <c r="B344" s="129"/>
      <c r="C344" s="130" t="s">
        <v>512</v>
      </c>
      <c r="D344" s="177"/>
      <c r="E344" s="176"/>
      <c r="F344" s="322"/>
      <c r="G344" s="315"/>
      <c r="H344" s="179"/>
      <c r="I344" s="180"/>
      <c r="J344" s="10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</row>
    <row r="345" spans="1:35" ht="21.75" customHeight="1">
      <c r="A345" s="119"/>
      <c r="B345" s="111" t="s">
        <v>513</v>
      </c>
      <c r="C345" s="112" t="s">
        <v>514</v>
      </c>
      <c r="D345" s="221"/>
      <c r="E345" s="220" t="s">
        <v>42</v>
      </c>
      <c r="F345" s="261" t="s">
        <v>90</v>
      </c>
      <c r="G345" s="304">
        <f>H345/1.2</f>
        <v>295</v>
      </c>
      <c r="H345" s="222">
        <v>354</v>
      </c>
      <c r="I345" s="223">
        <f>H345*(1-$I$5)</f>
        <v>336.3</v>
      </c>
      <c r="J345" s="108">
        <f>H345/1.2</f>
        <v>295</v>
      </c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</row>
    <row r="346" spans="1:35" ht="15" customHeight="1">
      <c r="A346" s="128"/>
      <c r="B346" s="129"/>
      <c r="C346" s="130" t="s">
        <v>515</v>
      </c>
      <c r="D346" s="177"/>
      <c r="E346" s="176"/>
      <c r="F346" s="322"/>
      <c r="G346" s="315"/>
      <c r="H346" s="179"/>
      <c r="I346" s="180"/>
      <c r="J346" s="10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</row>
    <row r="347" spans="1:35" ht="15" customHeight="1">
      <c r="A347" s="618" t="s">
        <v>516</v>
      </c>
      <c r="B347" s="590"/>
      <c r="C347" s="590"/>
      <c r="D347" s="590"/>
      <c r="E347" s="590"/>
      <c r="F347" s="590"/>
      <c r="G347" s="590"/>
      <c r="H347" s="590"/>
      <c r="I347" s="590"/>
      <c r="J347" s="372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</row>
    <row r="348" spans="1:35" ht="15" customHeight="1">
      <c r="A348" s="706" t="s">
        <v>517</v>
      </c>
      <c r="B348" s="621"/>
      <c r="C348" s="621"/>
      <c r="D348" s="621"/>
      <c r="E348" s="621"/>
      <c r="F348" s="621"/>
      <c r="G348" s="621"/>
      <c r="H348" s="621"/>
      <c r="I348" s="621"/>
      <c r="J348" s="372"/>
      <c r="K348" s="98"/>
      <c r="L348" s="98"/>
      <c r="M348" s="79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24.75" customHeight="1">
      <c r="A349" s="182" t="s">
        <v>75</v>
      </c>
      <c r="B349" s="182" t="s">
        <v>138</v>
      </c>
      <c r="C349" s="182" t="s">
        <v>77</v>
      </c>
      <c r="D349" s="184" t="s">
        <v>139</v>
      </c>
      <c r="E349" s="184" t="s">
        <v>79</v>
      </c>
      <c r="F349" s="184"/>
      <c r="G349" s="184"/>
      <c r="H349" s="182" t="s">
        <v>140</v>
      </c>
      <c r="I349" s="280" t="s">
        <v>141</v>
      </c>
      <c r="J349" s="281"/>
      <c r="K349" s="98"/>
      <c r="L349" s="98"/>
      <c r="M349" s="79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9.5" customHeight="1">
      <c r="A350" s="620" t="s">
        <v>518</v>
      </c>
      <c r="B350" s="621"/>
      <c r="C350" s="621"/>
      <c r="D350" s="621"/>
      <c r="E350" s="621"/>
      <c r="F350" s="621"/>
      <c r="G350" s="621"/>
      <c r="H350" s="621"/>
      <c r="I350" s="621"/>
      <c r="J350" s="372"/>
      <c r="K350" s="373"/>
      <c r="L350" s="373"/>
      <c r="M350" s="374"/>
      <c r="N350" s="375"/>
      <c r="O350" s="375"/>
      <c r="P350" s="375"/>
      <c r="Q350" s="375"/>
      <c r="R350" s="375"/>
      <c r="S350" s="375"/>
      <c r="T350" s="375"/>
      <c r="U350" s="375"/>
      <c r="V350" s="375"/>
      <c r="W350" s="375"/>
      <c r="X350" s="375"/>
      <c r="Y350" s="375"/>
      <c r="Z350" s="375"/>
      <c r="AA350" s="375"/>
      <c r="AB350" s="375"/>
      <c r="AC350" s="375"/>
      <c r="AD350" s="375"/>
      <c r="AE350" s="375"/>
      <c r="AF350" s="375"/>
      <c r="AG350" s="375"/>
      <c r="AH350" s="375"/>
      <c r="AI350" s="375"/>
    </row>
    <row r="351" spans="1:35" ht="18" customHeight="1">
      <c r="A351" s="708" t="s">
        <v>519</v>
      </c>
      <c r="B351" s="681"/>
      <c r="C351" s="681"/>
      <c r="D351" s="681"/>
      <c r="E351" s="681"/>
      <c r="F351" s="681"/>
      <c r="G351" s="681"/>
      <c r="H351" s="681"/>
      <c r="I351" s="681"/>
      <c r="J351" s="372"/>
      <c r="K351" s="160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</row>
    <row r="352" spans="1:35" ht="24.75" customHeight="1">
      <c r="A352" s="340"/>
      <c r="B352" s="284" t="s">
        <v>520</v>
      </c>
      <c r="C352" s="376" t="s">
        <v>521</v>
      </c>
      <c r="D352" s="286" t="s">
        <v>108</v>
      </c>
      <c r="E352" s="287" t="s">
        <v>42</v>
      </c>
      <c r="F352" s="377" t="s">
        <v>90</v>
      </c>
      <c r="G352" s="378">
        <f t="shared" ref="G352:G358" si="50">H352/1.2</f>
        <v>248.33333333333334</v>
      </c>
      <c r="H352" s="379">
        <v>298</v>
      </c>
      <c r="I352" s="380">
        <f t="shared" ref="I352:I358" si="51">H352*(1-$I$5)</f>
        <v>283.09999999999997</v>
      </c>
      <c r="J352" s="127">
        <f t="shared" ref="J352:J358" si="52">H352/1.2</f>
        <v>248.33333333333334</v>
      </c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</row>
    <row r="353" spans="1:35" ht="24.75" customHeight="1">
      <c r="A353" s="340"/>
      <c r="B353" s="284" t="s">
        <v>522</v>
      </c>
      <c r="C353" s="376" t="s">
        <v>523</v>
      </c>
      <c r="D353" s="286" t="s">
        <v>108</v>
      </c>
      <c r="E353" s="287" t="s">
        <v>42</v>
      </c>
      <c r="F353" s="377" t="s">
        <v>90</v>
      </c>
      <c r="G353" s="378">
        <f t="shared" si="50"/>
        <v>290</v>
      </c>
      <c r="H353" s="379">
        <v>348</v>
      </c>
      <c r="I353" s="380">
        <f t="shared" si="51"/>
        <v>330.59999999999997</v>
      </c>
      <c r="J353" s="127">
        <f t="shared" si="52"/>
        <v>290</v>
      </c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</row>
    <row r="354" spans="1:35" ht="24.75" customHeight="1">
      <c r="A354" s="119"/>
      <c r="B354" s="284" t="s">
        <v>524</v>
      </c>
      <c r="C354" s="376" t="s">
        <v>525</v>
      </c>
      <c r="D354" s="286" t="s">
        <v>108</v>
      </c>
      <c r="E354" s="287" t="s">
        <v>42</v>
      </c>
      <c r="F354" s="377" t="s">
        <v>90</v>
      </c>
      <c r="G354" s="378">
        <f t="shared" si="50"/>
        <v>350</v>
      </c>
      <c r="H354" s="379">
        <v>420</v>
      </c>
      <c r="I354" s="380">
        <f t="shared" si="51"/>
        <v>399</v>
      </c>
      <c r="J354" s="127">
        <f t="shared" si="52"/>
        <v>350</v>
      </c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</row>
    <row r="355" spans="1:35" ht="24.75" customHeight="1">
      <c r="A355" s="119"/>
      <c r="B355" s="284" t="s">
        <v>526</v>
      </c>
      <c r="C355" s="376" t="s">
        <v>527</v>
      </c>
      <c r="D355" s="286" t="s">
        <v>108</v>
      </c>
      <c r="E355" s="287" t="s">
        <v>42</v>
      </c>
      <c r="F355" s="377" t="s">
        <v>90</v>
      </c>
      <c r="G355" s="378">
        <f t="shared" si="50"/>
        <v>445</v>
      </c>
      <c r="H355" s="379">
        <v>534</v>
      </c>
      <c r="I355" s="380">
        <f t="shared" si="51"/>
        <v>507.29999999999995</v>
      </c>
      <c r="J355" s="127">
        <f t="shared" si="52"/>
        <v>445</v>
      </c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</row>
    <row r="356" spans="1:35" ht="24.75" customHeight="1">
      <c r="A356" s="119"/>
      <c r="B356" s="284" t="s">
        <v>528</v>
      </c>
      <c r="C356" s="376" t="s">
        <v>529</v>
      </c>
      <c r="D356" s="286" t="s">
        <v>108</v>
      </c>
      <c r="E356" s="287" t="s">
        <v>42</v>
      </c>
      <c r="F356" s="377" t="s">
        <v>90</v>
      </c>
      <c r="G356" s="378">
        <f t="shared" si="50"/>
        <v>540</v>
      </c>
      <c r="H356" s="379">
        <v>648</v>
      </c>
      <c r="I356" s="380">
        <f t="shared" si="51"/>
        <v>615.6</v>
      </c>
      <c r="J356" s="127">
        <f t="shared" si="52"/>
        <v>540</v>
      </c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</row>
    <row r="357" spans="1:35" ht="24.75" customHeight="1">
      <c r="A357" s="119"/>
      <c r="B357" s="284" t="s">
        <v>530</v>
      </c>
      <c r="C357" s="376" t="s">
        <v>531</v>
      </c>
      <c r="D357" s="286" t="s">
        <v>108</v>
      </c>
      <c r="E357" s="287" t="s">
        <v>42</v>
      </c>
      <c r="F357" s="377" t="s">
        <v>90</v>
      </c>
      <c r="G357" s="378">
        <f t="shared" si="50"/>
        <v>645</v>
      </c>
      <c r="H357" s="379">
        <v>774</v>
      </c>
      <c r="I357" s="380">
        <f t="shared" si="51"/>
        <v>735.3</v>
      </c>
      <c r="J357" s="127">
        <f t="shared" si="52"/>
        <v>645</v>
      </c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</row>
    <row r="358" spans="1:35" ht="24.75" customHeight="1">
      <c r="A358" s="128"/>
      <c r="B358" s="292" t="s">
        <v>532</v>
      </c>
      <c r="C358" s="381" t="s">
        <v>533</v>
      </c>
      <c r="D358" s="175" t="s">
        <v>108</v>
      </c>
      <c r="E358" s="176" t="s">
        <v>42</v>
      </c>
      <c r="F358" s="322" t="s">
        <v>90</v>
      </c>
      <c r="G358" s="378">
        <f t="shared" si="50"/>
        <v>725</v>
      </c>
      <c r="H358" s="382">
        <v>870</v>
      </c>
      <c r="I358" s="383">
        <f t="shared" si="51"/>
        <v>826.5</v>
      </c>
      <c r="J358" s="127">
        <f t="shared" si="52"/>
        <v>725</v>
      </c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</row>
    <row r="359" spans="1:35" ht="1.5" customHeight="1">
      <c r="A359" s="680"/>
      <c r="B359" s="681"/>
      <c r="C359" s="681"/>
      <c r="D359" s="681"/>
      <c r="E359" s="681"/>
      <c r="F359" s="681"/>
      <c r="G359" s="681"/>
      <c r="H359" s="681"/>
      <c r="I359" s="681"/>
      <c r="J359" s="372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</row>
    <row r="360" spans="1:35" ht="22.5" customHeight="1">
      <c r="A360" s="622" t="s">
        <v>534</v>
      </c>
      <c r="B360" s="587"/>
      <c r="C360" s="587"/>
      <c r="D360" s="587"/>
      <c r="E360" s="587"/>
      <c r="F360" s="587"/>
      <c r="G360" s="587"/>
      <c r="H360" s="587"/>
      <c r="I360" s="587"/>
      <c r="J360" s="372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</row>
    <row r="361" spans="1:35" ht="24.75" customHeight="1">
      <c r="A361" s="623" t="s">
        <v>535</v>
      </c>
      <c r="B361" s="621"/>
      <c r="C361" s="621"/>
      <c r="D361" s="621"/>
      <c r="E361" s="621"/>
      <c r="F361" s="621"/>
      <c r="G361" s="621"/>
      <c r="H361" s="621"/>
      <c r="I361" s="621"/>
      <c r="J361" s="372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</row>
    <row r="362" spans="1:35" ht="27.75" customHeight="1">
      <c r="A362" s="384"/>
      <c r="B362" s="604" t="s">
        <v>536</v>
      </c>
      <c r="C362" s="685" t="s">
        <v>537</v>
      </c>
      <c r="D362" s="169" t="s">
        <v>108</v>
      </c>
      <c r="E362" s="170" t="s">
        <v>42</v>
      </c>
      <c r="F362" s="321" t="s">
        <v>90</v>
      </c>
      <c r="G362" s="304">
        <f>H362/1.2</f>
        <v>430</v>
      </c>
      <c r="H362" s="385">
        <v>516</v>
      </c>
      <c r="I362" s="386">
        <f>H362*(1-$I$5)</f>
        <v>490.2</v>
      </c>
      <c r="J362" s="127">
        <f>H362/1.2</f>
        <v>430</v>
      </c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</row>
    <row r="363" spans="1:35" ht="14.25" customHeight="1">
      <c r="A363" s="119"/>
      <c r="B363" s="599"/>
      <c r="C363" s="599"/>
      <c r="D363" s="387" t="s">
        <v>95</v>
      </c>
      <c r="E363" s="388" t="s">
        <v>42</v>
      </c>
      <c r="F363" s="314" t="s">
        <v>94</v>
      </c>
      <c r="G363" s="389"/>
      <c r="H363" s="390" t="s">
        <v>538</v>
      </c>
      <c r="I363" s="391" t="s">
        <v>538</v>
      </c>
      <c r="J363" s="392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</row>
    <row r="364" spans="1:35" ht="27.75" customHeight="1">
      <c r="A364" s="119"/>
      <c r="B364" s="604" t="s">
        <v>539</v>
      </c>
      <c r="C364" s="685" t="s">
        <v>540</v>
      </c>
      <c r="D364" s="169" t="s">
        <v>108</v>
      </c>
      <c r="E364" s="170" t="s">
        <v>42</v>
      </c>
      <c r="F364" s="321" t="s">
        <v>90</v>
      </c>
      <c r="G364" s="304">
        <f>H364/1.2</f>
        <v>487.5</v>
      </c>
      <c r="H364" s="385">
        <v>585</v>
      </c>
      <c r="I364" s="386">
        <f>H364*(1-$I$5)</f>
        <v>555.75</v>
      </c>
      <c r="J364" s="127">
        <f>H364/1.2</f>
        <v>487.5</v>
      </c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</row>
    <row r="365" spans="1:35" ht="15.75" customHeight="1">
      <c r="A365" s="119"/>
      <c r="B365" s="599"/>
      <c r="C365" s="599"/>
      <c r="D365" s="387" t="s">
        <v>95</v>
      </c>
      <c r="E365" s="388" t="s">
        <v>42</v>
      </c>
      <c r="F365" s="314" t="s">
        <v>94</v>
      </c>
      <c r="G365" s="389"/>
      <c r="H365" s="390" t="s">
        <v>538</v>
      </c>
      <c r="I365" s="391" t="s">
        <v>538</v>
      </c>
      <c r="J365" s="392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</row>
    <row r="366" spans="1:35" ht="27.75" customHeight="1">
      <c r="A366" s="119"/>
      <c r="B366" s="604" t="s">
        <v>541</v>
      </c>
      <c r="C366" s="685" t="s">
        <v>542</v>
      </c>
      <c r="D366" s="169" t="s">
        <v>108</v>
      </c>
      <c r="E366" s="170" t="s">
        <v>42</v>
      </c>
      <c r="F366" s="321" t="s">
        <v>90</v>
      </c>
      <c r="G366" s="304">
        <f>H366/1.2</f>
        <v>585</v>
      </c>
      <c r="H366" s="385">
        <v>702</v>
      </c>
      <c r="I366" s="386">
        <f>H366*(1-$I$5)</f>
        <v>666.9</v>
      </c>
      <c r="J366" s="127">
        <f>H366/1.2</f>
        <v>585</v>
      </c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</row>
    <row r="367" spans="1:35" ht="15.75" customHeight="1">
      <c r="A367" s="119"/>
      <c r="B367" s="599"/>
      <c r="C367" s="599"/>
      <c r="D367" s="387" t="s">
        <v>95</v>
      </c>
      <c r="E367" s="388" t="s">
        <v>42</v>
      </c>
      <c r="F367" s="314" t="s">
        <v>94</v>
      </c>
      <c r="G367" s="389"/>
      <c r="H367" s="390" t="s">
        <v>538</v>
      </c>
      <c r="I367" s="391" t="s">
        <v>538</v>
      </c>
      <c r="J367" s="392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</row>
    <row r="368" spans="1:35" ht="27.75" customHeight="1">
      <c r="A368" s="119"/>
      <c r="B368" s="604" t="s">
        <v>543</v>
      </c>
      <c r="C368" s="685" t="s">
        <v>544</v>
      </c>
      <c r="D368" s="169" t="s">
        <v>108</v>
      </c>
      <c r="E368" s="170" t="s">
        <v>42</v>
      </c>
      <c r="F368" s="321" t="s">
        <v>90</v>
      </c>
      <c r="G368" s="304">
        <f>H368/1.2</f>
        <v>680</v>
      </c>
      <c r="H368" s="385">
        <v>816</v>
      </c>
      <c r="I368" s="386">
        <f>H368*(1-$I$5)</f>
        <v>775.19999999999993</v>
      </c>
      <c r="J368" s="127">
        <f>H368/1.2</f>
        <v>680</v>
      </c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</row>
    <row r="369" spans="1:35" ht="12.75" customHeight="1">
      <c r="A369" s="119"/>
      <c r="B369" s="599"/>
      <c r="C369" s="599"/>
      <c r="D369" s="387" t="s">
        <v>95</v>
      </c>
      <c r="E369" s="388" t="s">
        <v>42</v>
      </c>
      <c r="F369" s="314" t="s">
        <v>94</v>
      </c>
      <c r="G369" s="389"/>
      <c r="H369" s="390" t="s">
        <v>538</v>
      </c>
      <c r="I369" s="391" t="s">
        <v>538</v>
      </c>
      <c r="J369" s="392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</row>
    <row r="370" spans="1:35" ht="18" customHeight="1">
      <c r="A370" s="119"/>
      <c r="B370" s="604" t="s">
        <v>545</v>
      </c>
      <c r="C370" s="685" t="s">
        <v>546</v>
      </c>
      <c r="D370" s="605" t="s">
        <v>108</v>
      </c>
      <c r="E370" s="606" t="s">
        <v>42</v>
      </c>
      <c r="F370" s="625" t="s">
        <v>90</v>
      </c>
      <c r="G370" s="615">
        <f>H370/1.2</f>
        <v>832.5</v>
      </c>
      <c r="H370" s="613">
        <v>999</v>
      </c>
      <c r="I370" s="614">
        <f>H370*(1-$I$5)</f>
        <v>949.05</v>
      </c>
      <c r="J370" s="600">
        <f>H370/1.2</f>
        <v>832.5</v>
      </c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</row>
    <row r="371" spans="1:35" ht="18" customHeight="1">
      <c r="A371" s="119"/>
      <c r="B371" s="599"/>
      <c r="C371" s="599"/>
      <c r="D371" s="599"/>
      <c r="E371" s="599"/>
      <c r="F371" s="599"/>
      <c r="G371" s="599"/>
      <c r="H371" s="599"/>
      <c r="I371" s="599"/>
      <c r="J371" s="601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</row>
    <row r="372" spans="1:35" ht="18" customHeight="1">
      <c r="A372" s="119"/>
      <c r="B372" s="608" t="s">
        <v>547</v>
      </c>
      <c r="C372" s="683" t="s">
        <v>548</v>
      </c>
      <c r="D372" s="610" t="s">
        <v>108</v>
      </c>
      <c r="E372" s="611" t="s">
        <v>42</v>
      </c>
      <c r="F372" s="626" t="s">
        <v>90</v>
      </c>
      <c r="G372" s="615">
        <f>H372/1.2</f>
        <v>882.5</v>
      </c>
      <c r="H372" s="616">
        <v>1059</v>
      </c>
      <c r="I372" s="617">
        <f>H372*(1-$I$5)</f>
        <v>1006.05</v>
      </c>
      <c r="J372" s="600">
        <f>H372/1.2</f>
        <v>882.5</v>
      </c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</row>
    <row r="373" spans="1:35" ht="18" customHeight="1">
      <c r="A373" s="128"/>
      <c r="B373" s="599"/>
      <c r="C373" s="599"/>
      <c r="D373" s="599"/>
      <c r="E373" s="599"/>
      <c r="F373" s="599"/>
      <c r="G373" s="599"/>
      <c r="H373" s="599"/>
      <c r="I373" s="599"/>
      <c r="J373" s="601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</row>
    <row r="374" spans="1:35" ht="1.5" customHeight="1">
      <c r="A374" s="680"/>
      <c r="B374" s="681"/>
      <c r="C374" s="681"/>
      <c r="D374" s="681"/>
      <c r="E374" s="681"/>
      <c r="F374" s="681"/>
      <c r="G374" s="681"/>
      <c r="H374" s="681"/>
      <c r="I374" s="681"/>
      <c r="J374" s="372"/>
      <c r="K374" s="98"/>
      <c r="L374" s="79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22.5" customHeight="1">
      <c r="A375" s="622" t="s">
        <v>549</v>
      </c>
      <c r="B375" s="587"/>
      <c r="C375" s="587"/>
      <c r="D375" s="587"/>
      <c r="E375" s="587"/>
      <c r="F375" s="587"/>
      <c r="G375" s="587"/>
      <c r="H375" s="587"/>
      <c r="I375" s="587"/>
      <c r="J375" s="372"/>
      <c r="K375" s="98"/>
      <c r="L375" s="79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623" t="s">
        <v>550</v>
      </c>
      <c r="B376" s="621"/>
      <c r="C376" s="621"/>
      <c r="D376" s="621"/>
      <c r="E376" s="621"/>
      <c r="F376" s="621"/>
      <c r="G376" s="621"/>
      <c r="H376" s="621"/>
      <c r="I376" s="621"/>
      <c r="J376" s="372"/>
      <c r="K376" s="98"/>
      <c r="L376" s="79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5.75" customHeight="1">
      <c r="A377" s="119"/>
      <c r="B377" s="604" t="s">
        <v>551</v>
      </c>
      <c r="C377" s="685" t="s">
        <v>552</v>
      </c>
      <c r="D377" s="632" t="s">
        <v>93</v>
      </c>
      <c r="E377" s="636" t="s">
        <v>42</v>
      </c>
      <c r="F377" s="625" t="s">
        <v>90</v>
      </c>
      <c r="G377" s="615">
        <f>H377/1.2</f>
        <v>1745</v>
      </c>
      <c r="H377" s="649">
        <v>2094</v>
      </c>
      <c r="I377" s="650">
        <f>H377*(1-$I$5)</f>
        <v>1989.3</v>
      </c>
      <c r="J377" s="600">
        <f>H377/1.2</f>
        <v>1745</v>
      </c>
      <c r="K377" s="98"/>
      <c r="L377" s="79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5.75" customHeight="1">
      <c r="A378" s="119"/>
      <c r="B378" s="599"/>
      <c r="C378" s="599"/>
      <c r="D378" s="599"/>
      <c r="E378" s="599"/>
      <c r="F378" s="599"/>
      <c r="G378" s="599"/>
      <c r="H378" s="599"/>
      <c r="I378" s="599"/>
      <c r="J378" s="601"/>
      <c r="K378" s="98"/>
      <c r="L378" s="79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5.75" customHeight="1">
      <c r="A379" s="119"/>
      <c r="B379" s="604" t="s">
        <v>553</v>
      </c>
      <c r="C379" s="685" t="s">
        <v>554</v>
      </c>
      <c r="D379" s="632" t="s">
        <v>93</v>
      </c>
      <c r="E379" s="636" t="s">
        <v>42</v>
      </c>
      <c r="F379" s="625" t="s">
        <v>90</v>
      </c>
      <c r="G379" s="615">
        <f>H379/1.2</f>
        <v>1825</v>
      </c>
      <c r="H379" s="649">
        <v>2190</v>
      </c>
      <c r="I379" s="650">
        <f>H379*(1-$I$5)</f>
        <v>2080.5</v>
      </c>
      <c r="J379" s="600">
        <f>H379/1.2</f>
        <v>1825</v>
      </c>
      <c r="K379" s="98"/>
      <c r="L379" s="79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5.75" customHeight="1">
      <c r="A380" s="119"/>
      <c r="B380" s="599"/>
      <c r="C380" s="599"/>
      <c r="D380" s="599"/>
      <c r="E380" s="599"/>
      <c r="F380" s="599"/>
      <c r="G380" s="599"/>
      <c r="H380" s="599"/>
      <c r="I380" s="599"/>
      <c r="J380" s="601"/>
      <c r="K380" s="98"/>
      <c r="L380" s="79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5.75" customHeight="1">
      <c r="A381" s="119"/>
      <c r="B381" s="604" t="s">
        <v>555</v>
      </c>
      <c r="C381" s="685" t="s">
        <v>556</v>
      </c>
      <c r="D381" s="632" t="s">
        <v>93</v>
      </c>
      <c r="E381" s="636" t="s">
        <v>42</v>
      </c>
      <c r="F381" s="625" t="s">
        <v>90</v>
      </c>
      <c r="G381" s="615">
        <f>H381/1.2</f>
        <v>1912.5</v>
      </c>
      <c r="H381" s="649">
        <v>2295</v>
      </c>
      <c r="I381" s="650">
        <f>H381*(1-$I$5)</f>
        <v>2180.25</v>
      </c>
      <c r="J381" s="600">
        <f>H381/1.2</f>
        <v>1912.5</v>
      </c>
      <c r="K381" s="98"/>
      <c r="L381" s="79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5.75" customHeight="1">
      <c r="A382" s="119"/>
      <c r="B382" s="599"/>
      <c r="C382" s="599"/>
      <c r="D382" s="599"/>
      <c r="E382" s="599"/>
      <c r="F382" s="599"/>
      <c r="G382" s="599"/>
      <c r="H382" s="599"/>
      <c r="I382" s="599"/>
      <c r="J382" s="601"/>
      <c r="K382" s="98"/>
      <c r="L382" s="79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5.75" customHeight="1">
      <c r="A383" s="119"/>
      <c r="B383" s="604" t="s">
        <v>557</v>
      </c>
      <c r="C383" s="685" t="s">
        <v>558</v>
      </c>
      <c r="D383" s="632" t="s">
        <v>93</v>
      </c>
      <c r="E383" s="636" t="s">
        <v>42</v>
      </c>
      <c r="F383" s="625" t="s">
        <v>90</v>
      </c>
      <c r="G383" s="615">
        <f>H383/1.2</f>
        <v>2162.5</v>
      </c>
      <c r="H383" s="649">
        <v>2595</v>
      </c>
      <c r="I383" s="650">
        <f>H383*(1-$I$5)</f>
        <v>2465.25</v>
      </c>
      <c r="J383" s="600">
        <f>H383/1.2</f>
        <v>2162.5</v>
      </c>
      <c r="K383" s="98"/>
      <c r="L383" s="79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5.75" customHeight="1">
      <c r="A384" s="119"/>
      <c r="B384" s="599"/>
      <c r="C384" s="599"/>
      <c r="D384" s="599"/>
      <c r="E384" s="599"/>
      <c r="F384" s="599"/>
      <c r="G384" s="599"/>
      <c r="H384" s="599"/>
      <c r="I384" s="599"/>
      <c r="J384" s="601"/>
      <c r="K384" s="98"/>
      <c r="L384" s="79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5.75" customHeight="1">
      <c r="A385" s="119"/>
      <c r="B385" s="604" t="s">
        <v>559</v>
      </c>
      <c r="C385" s="685" t="s">
        <v>560</v>
      </c>
      <c r="D385" s="632" t="s">
        <v>93</v>
      </c>
      <c r="E385" s="636" t="s">
        <v>42</v>
      </c>
      <c r="F385" s="625" t="s">
        <v>90</v>
      </c>
      <c r="G385" s="615">
        <f>H385/1.2</f>
        <v>3855</v>
      </c>
      <c r="H385" s="649">
        <v>4626</v>
      </c>
      <c r="I385" s="650">
        <f>H385*(1-$I$5)</f>
        <v>4394.7</v>
      </c>
      <c r="J385" s="600">
        <f>H385/1.2</f>
        <v>3855</v>
      </c>
      <c r="K385" s="627"/>
      <c r="L385" s="79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5.75" customHeight="1">
      <c r="A386" s="119"/>
      <c r="B386" s="599"/>
      <c r="C386" s="599"/>
      <c r="D386" s="599"/>
      <c r="E386" s="599"/>
      <c r="F386" s="599"/>
      <c r="G386" s="599"/>
      <c r="H386" s="599"/>
      <c r="I386" s="599"/>
      <c r="J386" s="601"/>
      <c r="K386" s="601"/>
      <c r="L386" s="79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5.75" customHeight="1">
      <c r="A387" s="119"/>
      <c r="B387" s="604" t="s">
        <v>561</v>
      </c>
      <c r="C387" s="685" t="s">
        <v>562</v>
      </c>
      <c r="D387" s="632" t="s">
        <v>93</v>
      </c>
      <c r="E387" s="636" t="s">
        <v>42</v>
      </c>
      <c r="F387" s="625" t="s">
        <v>90</v>
      </c>
      <c r="G387" s="615">
        <f>H387/1.2</f>
        <v>4495</v>
      </c>
      <c r="H387" s="649">
        <v>5394</v>
      </c>
      <c r="I387" s="650">
        <f>H387*(1-$I$5)</f>
        <v>5124.3</v>
      </c>
      <c r="J387" s="600">
        <f>H387/1.2</f>
        <v>4495</v>
      </c>
      <c r="K387" s="624"/>
      <c r="L387" s="79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5.75" customHeight="1">
      <c r="A388" s="119"/>
      <c r="B388" s="599"/>
      <c r="C388" s="599"/>
      <c r="D388" s="599"/>
      <c r="E388" s="599"/>
      <c r="F388" s="599"/>
      <c r="G388" s="599"/>
      <c r="H388" s="599"/>
      <c r="I388" s="599"/>
      <c r="J388" s="601"/>
      <c r="K388" s="601"/>
      <c r="L388" s="79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5.75" customHeight="1">
      <c r="A389" s="119"/>
      <c r="B389" s="604" t="s">
        <v>563</v>
      </c>
      <c r="C389" s="685" t="s">
        <v>562</v>
      </c>
      <c r="D389" s="632" t="s">
        <v>93</v>
      </c>
      <c r="E389" s="636" t="s">
        <v>42</v>
      </c>
      <c r="F389" s="625" t="s">
        <v>90</v>
      </c>
      <c r="G389" s="615">
        <f>H389/1.2</f>
        <v>6162.5</v>
      </c>
      <c r="H389" s="649">
        <v>7395</v>
      </c>
      <c r="I389" s="650">
        <f>H389*(1-$I$5)</f>
        <v>7025.25</v>
      </c>
      <c r="J389" s="600">
        <f>H389/1.2</f>
        <v>6162.5</v>
      </c>
      <c r="K389" s="624"/>
      <c r="L389" s="79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5.75" customHeight="1">
      <c r="A390" s="119"/>
      <c r="B390" s="599"/>
      <c r="C390" s="599"/>
      <c r="D390" s="599"/>
      <c r="E390" s="599"/>
      <c r="F390" s="599"/>
      <c r="G390" s="599"/>
      <c r="H390" s="599"/>
      <c r="I390" s="599"/>
      <c r="J390" s="601"/>
      <c r="K390" s="601"/>
      <c r="L390" s="79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5.75" customHeight="1">
      <c r="A391" s="119"/>
      <c r="B391" s="604" t="s">
        <v>564</v>
      </c>
      <c r="C391" s="685" t="s">
        <v>565</v>
      </c>
      <c r="D391" s="632" t="s">
        <v>93</v>
      </c>
      <c r="E391" s="636" t="s">
        <v>42</v>
      </c>
      <c r="F391" s="625" t="s">
        <v>90</v>
      </c>
      <c r="G391" s="615">
        <f>H391/1.2</f>
        <v>7445</v>
      </c>
      <c r="H391" s="649">
        <v>8934</v>
      </c>
      <c r="I391" s="650">
        <f>H391*(1-$I$5)</f>
        <v>8487.2999999999993</v>
      </c>
      <c r="J391" s="600">
        <f>H391/1.2</f>
        <v>7445</v>
      </c>
      <c r="K391" s="624"/>
      <c r="L391" s="79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5.75" customHeight="1">
      <c r="A392" s="128"/>
      <c r="B392" s="599"/>
      <c r="C392" s="599"/>
      <c r="D392" s="599"/>
      <c r="E392" s="599"/>
      <c r="F392" s="599"/>
      <c r="G392" s="599"/>
      <c r="H392" s="599"/>
      <c r="I392" s="599"/>
      <c r="J392" s="601"/>
      <c r="K392" s="601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</row>
    <row r="393" spans="1:35" ht="1.5" customHeight="1">
      <c r="A393" s="680"/>
      <c r="B393" s="681"/>
      <c r="C393" s="681"/>
      <c r="D393" s="681"/>
      <c r="E393" s="681"/>
      <c r="F393" s="681"/>
      <c r="G393" s="681"/>
      <c r="H393" s="681"/>
      <c r="I393" s="681"/>
      <c r="J393" s="217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</row>
    <row r="394" spans="1:35" ht="22.5" customHeight="1">
      <c r="A394" s="622" t="s">
        <v>566</v>
      </c>
      <c r="B394" s="587"/>
      <c r="C394" s="587"/>
      <c r="D394" s="587"/>
      <c r="E394" s="587"/>
      <c r="F394" s="587"/>
      <c r="G394" s="587"/>
      <c r="H394" s="587"/>
      <c r="I394" s="587"/>
      <c r="J394" s="217"/>
      <c r="K394" s="98"/>
      <c r="L394" s="79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25.5" customHeight="1">
      <c r="A395" s="623" t="s">
        <v>567</v>
      </c>
      <c r="B395" s="621"/>
      <c r="C395" s="621"/>
      <c r="D395" s="621"/>
      <c r="E395" s="621"/>
      <c r="F395" s="621"/>
      <c r="G395" s="621"/>
      <c r="H395" s="621"/>
      <c r="I395" s="621"/>
      <c r="J395" s="217"/>
      <c r="K395" s="98"/>
      <c r="L395" s="79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5" customHeight="1">
      <c r="A396" s="119"/>
      <c r="B396" s="604" t="s">
        <v>568</v>
      </c>
      <c r="C396" s="685" t="s">
        <v>569</v>
      </c>
      <c r="D396" s="632" t="s">
        <v>93</v>
      </c>
      <c r="E396" s="636" t="s">
        <v>42</v>
      </c>
      <c r="F396" s="625" t="s">
        <v>90</v>
      </c>
      <c r="G396" s="615">
        <f>H396/1.2</f>
        <v>1745</v>
      </c>
      <c r="H396" s="649">
        <v>2094</v>
      </c>
      <c r="I396" s="629">
        <f>H396*(1-$I$5)</f>
        <v>1989.3</v>
      </c>
      <c r="J396" s="600">
        <f>H396/1.2</f>
        <v>1745</v>
      </c>
      <c r="K396" s="98"/>
      <c r="L396" s="79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5" customHeight="1">
      <c r="A397" s="119"/>
      <c r="B397" s="599"/>
      <c r="C397" s="599"/>
      <c r="D397" s="599"/>
      <c r="E397" s="599"/>
      <c r="F397" s="599"/>
      <c r="G397" s="599"/>
      <c r="H397" s="599"/>
      <c r="I397" s="599"/>
      <c r="J397" s="601"/>
      <c r="K397" s="98"/>
      <c r="L397" s="79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5" customHeight="1">
      <c r="A398" s="119"/>
      <c r="B398" s="604" t="s">
        <v>570</v>
      </c>
      <c r="C398" s="685" t="s">
        <v>571</v>
      </c>
      <c r="D398" s="632" t="s">
        <v>93</v>
      </c>
      <c r="E398" s="636" t="s">
        <v>42</v>
      </c>
      <c r="F398" s="625" t="s">
        <v>90</v>
      </c>
      <c r="G398" s="615">
        <f>H398/1.2</f>
        <v>3075</v>
      </c>
      <c r="H398" s="649">
        <v>3690</v>
      </c>
      <c r="I398" s="629">
        <f>H398*(1-$I$5)</f>
        <v>3505.5</v>
      </c>
      <c r="J398" s="600">
        <f>H398/1.2</f>
        <v>3075</v>
      </c>
      <c r="K398" s="627"/>
      <c r="L398" s="79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5" customHeight="1">
      <c r="A399" s="119"/>
      <c r="B399" s="599"/>
      <c r="C399" s="599"/>
      <c r="D399" s="599"/>
      <c r="E399" s="599"/>
      <c r="F399" s="599"/>
      <c r="G399" s="599"/>
      <c r="H399" s="599"/>
      <c r="I399" s="599"/>
      <c r="J399" s="601"/>
      <c r="K399" s="601"/>
      <c r="L399" s="79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5" customHeight="1">
      <c r="A400" s="119"/>
      <c r="B400" s="604" t="s">
        <v>572</v>
      </c>
      <c r="C400" s="685" t="s">
        <v>573</v>
      </c>
      <c r="D400" s="632" t="s">
        <v>93</v>
      </c>
      <c r="E400" s="636" t="s">
        <v>42</v>
      </c>
      <c r="F400" s="625" t="s">
        <v>90</v>
      </c>
      <c r="G400" s="615">
        <f>H400/1.2</f>
        <v>3200</v>
      </c>
      <c r="H400" s="649">
        <v>3840</v>
      </c>
      <c r="I400" s="629">
        <f>H400*(1-$I$5)</f>
        <v>3648</v>
      </c>
      <c r="J400" s="600">
        <f>H400/1.2</f>
        <v>3200</v>
      </c>
      <c r="K400" s="627"/>
      <c r="L400" s="79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5" customHeight="1">
      <c r="A401" s="119"/>
      <c r="B401" s="599"/>
      <c r="C401" s="599"/>
      <c r="D401" s="599"/>
      <c r="E401" s="599"/>
      <c r="F401" s="599"/>
      <c r="G401" s="599"/>
      <c r="H401" s="599"/>
      <c r="I401" s="599"/>
      <c r="J401" s="601"/>
      <c r="K401" s="601"/>
      <c r="L401" s="79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5" customHeight="1">
      <c r="A402" s="119"/>
      <c r="B402" s="604" t="s">
        <v>574</v>
      </c>
      <c r="C402" s="685" t="s">
        <v>575</v>
      </c>
      <c r="D402" s="632" t="s">
        <v>93</v>
      </c>
      <c r="E402" s="636" t="s">
        <v>42</v>
      </c>
      <c r="F402" s="625" t="s">
        <v>90</v>
      </c>
      <c r="G402" s="615">
        <f>H402/1.2</f>
        <v>3850</v>
      </c>
      <c r="H402" s="649">
        <v>4620</v>
      </c>
      <c r="I402" s="629">
        <f>H402*(1-$I$5)</f>
        <v>4389</v>
      </c>
      <c r="J402" s="600">
        <f>H402/1.2</f>
        <v>3850</v>
      </c>
      <c r="K402" s="627"/>
      <c r="L402" s="79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5" customHeight="1">
      <c r="A403" s="119"/>
      <c r="B403" s="599"/>
      <c r="C403" s="599"/>
      <c r="D403" s="599"/>
      <c r="E403" s="599"/>
      <c r="F403" s="599"/>
      <c r="G403" s="599"/>
      <c r="H403" s="599"/>
      <c r="I403" s="599"/>
      <c r="J403" s="601"/>
      <c r="K403" s="601"/>
      <c r="L403" s="79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5" customHeight="1">
      <c r="A404" s="119"/>
      <c r="B404" s="604" t="s">
        <v>576</v>
      </c>
      <c r="C404" s="685" t="s">
        <v>577</v>
      </c>
      <c r="D404" s="632" t="s">
        <v>93</v>
      </c>
      <c r="E404" s="636" t="s">
        <v>42</v>
      </c>
      <c r="F404" s="607" t="s">
        <v>94</v>
      </c>
      <c r="G404" s="615">
        <f>H404/1.2</f>
        <v>5725</v>
      </c>
      <c r="H404" s="649">
        <v>6870</v>
      </c>
      <c r="I404" s="629">
        <f>H404*(1-$I$5)</f>
        <v>6526.5</v>
      </c>
      <c r="J404" s="600">
        <f>H404/1.2</f>
        <v>5725</v>
      </c>
      <c r="K404" s="627"/>
      <c r="L404" s="79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</row>
    <row r="405" spans="1:35" ht="15" customHeight="1">
      <c r="A405" s="119"/>
      <c r="B405" s="599"/>
      <c r="C405" s="599"/>
      <c r="D405" s="599"/>
      <c r="E405" s="599"/>
      <c r="F405" s="599"/>
      <c r="G405" s="599"/>
      <c r="H405" s="599"/>
      <c r="I405" s="599"/>
      <c r="J405" s="601"/>
      <c r="K405" s="601"/>
      <c r="L405" s="79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</row>
    <row r="406" spans="1:35" ht="15" customHeight="1">
      <c r="A406" s="119"/>
      <c r="B406" s="608" t="s">
        <v>578</v>
      </c>
      <c r="C406" s="683" t="s">
        <v>579</v>
      </c>
      <c r="D406" s="633" t="s">
        <v>93</v>
      </c>
      <c r="E406" s="634" t="s">
        <v>42</v>
      </c>
      <c r="F406" s="609" t="s">
        <v>94</v>
      </c>
      <c r="G406" s="615">
        <f>H406/1.2</f>
        <v>5775</v>
      </c>
      <c r="H406" s="693">
        <v>6930</v>
      </c>
      <c r="I406" s="631">
        <f>H406*(1-$I$5)</f>
        <v>6583.5</v>
      </c>
      <c r="J406" s="600">
        <f>H406/1.2</f>
        <v>5775</v>
      </c>
      <c r="K406" s="627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</row>
    <row r="407" spans="1:35" ht="15" customHeight="1">
      <c r="A407" s="128"/>
      <c r="B407" s="599"/>
      <c r="C407" s="599"/>
      <c r="D407" s="599"/>
      <c r="E407" s="599"/>
      <c r="F407" s="599"/>
      <c r="G407" s="599"/>
      <c r="H407" s="599"/>
      <c r="I407" s="599"/>
      <c r="J407" s="601"/>
      <c r="K407" s="601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</row>
    <row r="408" spans="1:35" ht="1.5" customHeight="1">
      <c r="A408" s="680"/>
      <c r="B408" s="681"/>
      <c r="C408" s="681"/>
      <c r="D408" s="681"/>
      <c r="E408" s="681"/>
      <c r="F408" s="681"/>
      <c r="G408" s="681"/>
      <c r="H408" s="681"/>
      <c r="I408" s="681"/>
      <c r="J408" s="393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</row>
    <row r="409" spans="1:35" ht="19.5" customHeight="1">
      <c r="A409" s="622" t="s">
        <v>580</v>
      </c>
      <c r="B409" s="587"/>
      <c r="C409" s="587"/>
      <c r="D409" s="587"/>
      <c r="E409" s="587"/>
      <c r="F409" s="587"/>
      <c r="G409" s="587"/>
      <c r="H409" s="587"/>
      <c r="I409" s="587"/>
      <c r="J409" s="393"/>
      <c r="K409" s="98"/>
      <c r="L409" s="79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</row>
    <row r="410" spans="1:35" ht="16.5" customHeight="1">
      <c r="A410" s="623" t="s">
        <v>581</v>
      </c>
      <c r="B410" s="621"/>
      <c r="C410" s="621"/>
      <c r="D410" s="621"/>
      <c r="E410" s="621"/>
      <c r="F410" s="621"/>
      <c r="G410" s="621"/>
      <c r="H410" s="621"/>
      <c r="I410" s="621"/>
      <c r="J410" s="393"/>
      <c r="K410" s="98"/>
      <c r="L410" s="79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</row>
    <row r="411" spans="1:35" ht="16.5" customHeight="1">
      <c r="A411" s="119"/>
      <c r="B411" s="604" t="s">
        <v>582</v>
      </c>
      <c r="C411" s="701" t="s">
        <v>583</v>
      </c>
      <c r="D411" s="632" t="s">
        <v>93</v>
      </c>
      <c r="E411" s="636" t="s">
        <v>42</v>
      </c>
      <c r="F411" s="625" t="s">
        <v>90</v>
      </c>
      <c r="G411" s="615">
        <f>H411/1.2</f>
        <v>2900</v>
      </c>
      <c r="H411" s="649">
        <v>3480</v>
      </c>
      <c r="I411" s="629">
        <f>H411*(1-$I$5)</f>
        <v>3306</v>
      </c>
      <c r="J411" s="600">
        <f>H411/1.2</f>
        <v>2900</v>
      </c>
      <c r="K411" s="98"/>
      <c r="L411" s="79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</row>
    <row r="412" spans="1:35" ht="16.5" customHeight="1">
      <c r="A412" s="119"/>
      <c r="B412" s="599"/>
      <c r="C412" s="599"/>
      <c r="D412" s="599"/>
      <c r="E412" s="599"/>
      <c r="F412" s="599"/>
      <c r="G412" s="599"/>
      <c r="H412" s="599"/>
      <c r="I412" s="599"/>
      <c r="J412" s="601"/>
      <c r="K412" s="98"/>
      <c r="L412" s="79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</row>
    <row r="413" spans="1:35" ht="16.5" customHeight="1">
      <c r="A413" s="119"/>
      <c r="B413" s="604" t="s">
        <v>584</v>
      </c>
      <c r="C413" s="701" t="s">
        <v>585</v>
      </c>
      <c r="D413" s="632" t="s">
        <v>93</v>
      </c>
      <c r="E413" s="636" t="s">
        <v>42</v>
      </c>
      <c r="F413" s="625" t="s">
        <v>90</v>
      </c>
      <c r="G413" s="615">
        <f>H413/1.2</f>
        <v>2790</v>
      </c>
      <c r="H413" s="649">
        <v>3348</v>
      </c>
      <c r="I413" s="629">
        <f>H413*(1-$I$5)</f>
        <v>3180.6</v>
      </c>
      <c r="J413" s="600">
        <f>H413/1.2</f>
        <v>2790</v>
      </c>
      <c r="K413" s="98"/>
      <c r="L413" s="79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</row>
    <row r="414" spans="1:35" ht="16.5" customHeight="1">
      <c r="A414" s="119"/>
      <c r="B414" s="599"/>
      <c r="C414" s="599"/>
      <c r="D414" s="599"/>
      <c r="E414" s="599"/>
      <c r="F414" s="599"/>
      <c r="G414" s="599"/>
      <c r="H414" s="599"/>
      <c r="I414" s="599"/>
      <c r="J414" s="601"/>
      <c r="K414" s="98"/>
      <c r="L414" s="79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</row>
    <row r="415" spans="1:35" ht="16.5" customHeight="1">
      <c r="A415" s="119"/>
      <c r="B415" s="604" t="s">
        <v>586</v>
      </c>
      <c r="C415" s="701" t="s">
        <v>587</v>
      </c>
      <c r="D415" s="632" t="s">
        <v>93</v>
      </c>
      <c r="E415" s="636" t="s">
        <v>42</v>
      </c>
      <c r="F415" s="625" t="s">
        <v>90</v>
      </c>
      <c r="G415" s="615">
        <f>H415/1.2</f>
        <v>3050</v>
      </c>
      <c r="H415" s="649">
        <v>3660</v>
      </c>
      <c r="I415" s="629">
        <f>H415*(1-$I$5)</f>
        <v>3477</v>
      </c>
      <c r="J415" s="600">
        <f>H415/1.2</f>
        <v>3050</v>
      </c>
      <c r="K415" s="98"/>
      <c r="L415" s="79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</row>
    <row r="416" spans="1:35" ht="16.5" customHeight="1">
      <c r="A416" s="119"/>
      <c r="B416" s="599"/>
      <c r="C416" s="599"/>
      <c r="D416" s="599"/>
      <c r="E416" s="599"/>
      <c r="F416" s="599"/>
      <c r="G416" s="599"/>
      <c r="H416" s="599"/>
      <c r="I416" s="599"/>
      <c r="J416" s="601"/>
      <c r="K416" s="98"/>
      <c r="L416" s="79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</row>
    <row r="417" spans="1:35" ht="16.5" customHeight="1">
      <c r="A417" s="119"/>
      <c r="B417" s="604" t="s">
        <v>588</v>
      </c>
      <c r="C417" s="701" t="s">
        <v>589</v>
      </c>
      <c r="D417" s="632" t="s">
        <v>93</v>
      </c>
      <c r="E417" s="636" t="s">
        <v>42</v>
      </c>
      <c r="F417" s="625" t="s">
        <v>90</v>
      </c>
      <c r="G417" s="615">
        <f>H417/1.2</f>
        <v>3305</v>
      </c>
      <c r="H417" s="649">
        <v>3966</v>
      </c>
      <c r="I417" s="629">
        <f>H417*(1-$I$5)</f>
        <v>3767.7</v>
      </c>
      <c r="J417" s="600">
        <f>H417/1.2</f>
        <v>3305</v>
      </c>
      <c r="K417" s="98"/>
      <c r="L417" s="79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</row>
    <row r="418" spans="1:35" ht="16.5" customHeight="1">
      <c r="A418" s="119"/>
      <c r="B418" s="599"/>
      <c r="C418" s="599"/>
      <c r="D418" s="599"/>
      <c r="E418" s="599"/>
      <c r="F418" s="599"/>
      <c r="G418" s="599"/>
      <c r="H418" s="599"/>
      <c r="I418" s="599"/>
      <c r="J418" s="601"/>
      <c r="K418" s="98"/>
      <c r="L418" s="79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</row>
    <row r="419" spans="1:35" ht="21" customHeight="1">
      <c r="A419" s="119"/>
      <c r="B419" s="608" t="s">
        <v>590</v>
      </c>
      <c r="C419" s="705" t="s">
        <v>591</v>
      </c>
      <c r="D419" s="633" t="s">
        <v>93</v>
      </c>
      <c r="E419" s="634" t="s">
        <v>42</v>
      </c>
      <c r="F419" s="626" t="s">
        <v>90</v>
      </c>
      <c r="G419" s="615">
        <f>H419/1.2</f>
        <v>4955</v>
      </c>
      <c r="H419" s="693">
        <v>5946</v>
      </c>
      <c r="I419" s="631">
        <f>H419*(1-$I$5)</f>
        <v>5648.7</v>
      </c>
      <c r="J419" s="600">
        <f>H419/1.2</f>
        <v>4955</v>
      </c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</row>
    <row r="420" spans="1:35" ht="9.75" customHeight="1">
      <c r="A420" s="128"/>
      <c r="B420" s="599"/>
      <c r="C420" s="599"/>
      <c r="D420" s="599"/>
      <c r="E420" s="599"/>
      <c r="F420" s="599"/>
      <c r="G420" s="599"/>
      <c r="H420" s="599"/>
      <c r="I420" s="599"/>
      <c r="J420" s="601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</row>
    <row r="421" spans="1:35" ht="1.5" customHeight="1">
      <c r="A421" s="680"/>
      <c r="B421" s="681"/>
      <c r="C421" s="681"/>
      <c r="D421" s="681"/>
      <c r="E421" s="681"/>
      <c r="F421" s="681"/>
      <c r="G421" s="681"/>
      <c r="H421" s="681"/>
      <c r="I421" s="681"/>
      <c r="J421" s="393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</row>
    <row r="422" spans="1:35" ht="18.75" customHeight="1">
      <c r="A422" s="622" t="s">
        <v>592</v>
      </c>
      <c r="B422" s="587"/>
      <c r="C422" s="587"/>
      <c r="D422" s="587"/>
      <c r="E422" s="587"/>
      <c r="F422" s="587"/>
      <c r="G422" s="587"/>
      <c r="H422" s="587"/>
      <c r="I422" s="587"/>
      <c r="J422" s="393"/>
      <c r="K422" s="98"/>
      <c r="L422" s="79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</row>
    <row r="423" spans="1:35" ht="15" customHeight="1">
      <c r="A423" s="623" t="s">
        <v>593</v>
      </c>
      <c r="B423" s="621"/>
      <c r="C423" s="621"/>
      <c r="D423" s="621"/>
      <c r="E423" s="621"/>
      <c r="F423" s="621"/>
      <c r="G423" s="621"/>
      <c r="H423" s="621"/>
      <c r="I423" s="621"/>
      <c r="J423" s="393"/>
      <c r="K423" s="98"/>
      <c r="L423" s="79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</row>
    <row r="424" spans="1:35" ht="20.25" customHeight="1">
      <c r="A424" s="119"/>
      <c r="B424" s="604" t="s">
        <v>594</v>
      </c>
      <c r="C424" s="700" t="s">
        <v>595</v>
      </c>
      <c r="D424" s="605" t="s">
        <v>108</v>
      </c>
      <c r="E424" s="606" t="s">
        <v>42</v>
      </c>
      <c r="F424" s="625" t="s">
        <v>90</v>
      </c>
      <c r="G424" s="615">
        <f>H424/1.2</f>
        <v>725</v>
      </c>
      <c r="H424" s="649">
        <v>870</v>
      </c>
      <c r="I424" s="650">
        <f>H424*(1-$I$5)</f>
        <v>826.5</v>
      </c>
      <c r="J424" s="600">
        <f>H424/1.2</f>
        <v>725</v>
      </c>
      <c r="K424" s="98"/>
      <c r="L424" s="79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</row>
    <row r="425" spans="1:35" ht="16.5" customHeight="1">
      <c r="A425" s="119"/>
      <c r="B425" s="599"/>
      <c r="C425" s="599"/>
      <c r="D425" s="599"/>
      <c r="E425" s="599"/>
      <c r="F425" s="599"/>
      <c r="G425" s="599"/>
      <c r="H425" s="599"/>
      <c r="I425" s="599"/>
      <c r="J425" s="601"/>
      <c r="K425" s="98"/>
      <c r="L425" s="79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</row>
    <row r="426" spans="1:35" ht="18" customHeight="1">
      <c r="A426" s="119"/>
      <c r="B426" s="604" t="s">
        <v>596</v>
      </c>
      <c r="C426" s="700" t="s">
        <v>597</v>
      </c>
      <c r="D426" s="605" t="s">
        <v>108</v>
      </c>
      <c r="E426" s="606" t="s">
        <v>42</v>
      </c>
      <c r="F426" s="625" t="s">
        <v>90</v>
      </c>
      <c r="G426" s="615">
        <f>H426/1.2</f>
        <v>912.5</v>
      </c>
      <c r="H426" s="649">
        <v>1095</v>
      </c>
      <c r="I426" s="650">
        <f>H426*(1-$I$5)</f>
        <v>1040.25</v>
      </c>
      <c r="J426" s="600">
        <f>H426/1.2</f>
        <v>912.5</v>
      </c>
      <c r="K426" s="98"/>
      <c r="L426" s="79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</row>
    <row r="427" spans="1:35" ht="16.5" customHeight="1">
      <c r="A427" s="119"/>
      <c r="B427" s="599"/>
      <c r="C427" s="599"/>
      <c r="D427" s="599"/>
      <c r="E427" s="599"/>
      <c r="F427" s="599"/>
      <c r="G427" s="599"/>
      <c r="H427" s="599"/>
      <c r="I427" s="599"/>
      <c r="J427" s="601"/>
      <c r="K427" s="98"/>
      <c r="L427" s="79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</row>
    <row r="428" spans="1:35" ht="16.5" customHeight="1">
      <c r="A428" s="119"/>
      <c r="B428" s="604" t="s">
        <v>598</v>
      </c>
      <c r="C428" s="700" t="s">
        <v>599</v>
      </c>
      <c r="D428" s="605" t="s">
        <v>108</v>
      </c>
      <c r="E428" s="606" t="s">
        <v>42</v>
      </c>
      <c r="F428" s="625" t="s">
        <v>90</v>
      </c>
      <c r="G428" s="615">
        <f>H428/1.2</f>
        <v>1037.5</v>
      </c>
      <c r="H428" s="649">
        <v>1245</v>
      </c>
      <c r="I428" s="650">
        <f>H428*(1-$I$5)</f>
        <v>1182.75</v>
      </c>
      <c r="J428" s="600">
        <f>H428/1.2</f>
        <v>1037.5</v>
      </c>
      <c r="K428" s="98"/>
      <c r="L428" s="79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</row>
    <row r="429" spans="1:35" ht="16.5" customHeight="1">
      <c r="A429" s="119"/>
      <c r="B429" s="599"/>
      <c r="C429" s="599"/>
      <c r="D429" s="599"/>
      <c r="E429" s="599"/>
      <c r="F429" s="599"/>
      <c r="G429" s="599"/>
      <c r="H429" s="599"/>
      <c r="I429" s="599"/>
      <c r="J429" s="601"/>
      <c r="K429" s="98"/>
      <c r="L429" s="79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</row>
    <row r="430" spans="1:35" ht="16.5" customHeight="1">
      <c r="A430" s="119"/>
      <c r="B430" s="604" t="s">
        <v>600</v>
      </c>
      <c r="C430" s="700" t="s">
        <v>601</v>
      </c>
      <c r="D430" s="605" t="s">
        <v>108</v>
      </c>
      <c r="E430" s="606" t="s">
        <v>42</v>
      </c>
      <c r="F430" s="625" t="s">
        <v>90</v>
      </c>
      <c r="G430" s="615">
        <f>H430/1.2</f>
        <v>1270</v>
      </c>
      <c r="H430" s="649">
        <v>1524</v>
      </c>
      <c r="I430" s="650">
        <f>H430*(1-$I$5)</f>
        <v>1447.8</v>
      </c>
      <c r="J430" s="600">
        <f>H430/1.2</f>
        <v>1270</v>
      </c>
      <c r="K430" s="98"/>
      <c r="L430" s="79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</row>
    <row r="431" spans="1:35" ht="16.5" customHeight="1">
      <c r="A431" s="119"/>
      <c r="B431" s="599"/>
      <c r="C431" s="599"/>
      <c r="D431" s="599"/>
      <c r="E431" s="599"/>
      <c r="F431" s="599"/>
      <c r="G431" s="599"/>
      <c r="H431" s="599"/>
      <c r="I431" s="599"/>
      <c r="J431" s="601"/>
      <c r="K431" s="98"/>
      <c r="L431" s="79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</row>
    <row r="432" spans="1:35" ht="16.5" customHeight="1">
      <c r="A432" s="119"/>
      <c r="B432" s="604" t="s">
        <v>602</v>
      </c>
      <c r="C432" s="700" t="s">
        <v>603</v>
      </c>
      <c r="D432" s="605" t="s">
        <v>108</v>
      </c>
      <c r="E432" s="606" t="s">
        <v>42</v>
      </c>
      <c r="F432" s="625" t="s">
        <v>90</v>
      </c>
      <c r="G432" s="615">
        <f>H432/1.2</f>
        <v>1565</v>
      </c>
      <c r="H432" s="649">
        <v>1878</v>
      </c>
      <c r="I432" s="650">
        <f>H432*(1-$I$5)</f>
        <v>1784.1</v>
      </c>
      <c r="J432" s="600">
        <f>H432/1.2</f>
        <v>1565</v>
      </c>
      <c r="K432" s="98"/>
      <c r="L432" s="79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</row>
    <row r="433" spans="1:35" ht="16.5" customHeight="1">
      <c r="A433" s="119"/>
      <c r="B433" s="599"/>
      <c r="C433" s="599"/>
      <c r="D433" s="599"/>
      <c r="E433" s="599"/>
      <c r="F433" s="599"/>
      <c r="G433" s="599"/>
      <c r="H433" s="599"/>
      <c r="I433" s="599"/>
      <c r="J433" s="601"/>
      <c r="K433" s="98"/>
      <c r="L433" s="79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</row>
    <row r="434" spans="1:35" ht="21" customHeight="1">
      <c r="A434" s="119"/>
      <c r="B434" s="608" t="s">
        <v>604</v>
      </c>
      <c r="C434" s="702" t="s">
        <v>605</v>
      </c>
      <c r="D434" s="703" t="s">
        <v>108</v>
      </c>
      <c r="E434" s="704" t="s">
        <v>42</v>
      </c>
      <c r="F434" s="626" t="s">
        <v>90</v>
      </c>
      <c r="G434" s="615">
        <f>H434/1.2</f>
        <v>1780</v>
      </c>
      <c r="H434" s="693">
        <v>2136</v>
      </c>
      <c r="I434" s="666">
        <f>H434*(1-$I$5)</f>
        <v>2029.1999999999998</v>
      </c>
      <c r="J434" s="600">
        <f>H434/1.2</f>
        <v>1780</v>
      </c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</row>
    <row r="435" spans="1:35" ht="15.75" customHeight="1">
      <c r="A435" s="128"/>
      <c r="B435" s="599"/>
      <c r="C435" s="599"/>
      <c r="D435" s="599"/>
      <c r="E435" s="599"/>
      <c r="F435" s="599"/>
      <c r="G435" s="599"/>
      <c r="H435" s="599"/>
      <c r="I435" s="599"/>
      <c r="J435" s="601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</row>
    <row r="436" spans="1:35" ht="1.5" customHeight="1">
      <c r="A436" s="680"/>
      <c r="B436" s="681"/>
      <c r="C436" s="681"/>
      <c r="D436" s="681"/>
      <c r="E436" s="681"/>
      <c r="F436" s="681"/>
      <c r="G436" s="681"/>
      <c r="H436" s="681"/>
      <c r="I436" s="681"/>
      <c r="J436" s="217"/>
      <c r="K436" s="98"/>
      <c r="L436" s="79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</row>
    <row r="437" spans="1:35" ht="18.75" customHeight="1">
      <c r="A437" s="622" t="s">
        <v>606</v>
      </c>
      <c r="B437" s="587"/>
      <c r="C437" s="587"/>
      <c r="D437" s="587"/>
      <c r="E437" s="587"/>
      <c r="F437" s="587"/>
      <c r="G437" s="587"/>
      <c r="H437" s="587"/>
      <c r="I437" s="587"/>
      <c r="J437" s="217"/>
      <c r="K437" s="98"/>
      <c r="L437" s="79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</row>
    <row r="438" spans="1:35" ht="24" customHeight="1">
      <c r="A438" s="623" t="s">
        <v>607</v>
      </c>
      <c r="B438" s="621"/>
      <c r="C438" s="621"/>
      <c r="D438" s="621"/>
      <c r="E438" s="621"/>
      <c r="F438" s="621"/>
      <c r="G438" s="621"/>
      <c r="H438" s="621"/>
      <c r="I438" s="621"/>
      <c r="J438" s="217"/>
      <c r="K438" s="98"/>
      <c r="L438" s="79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</row>
    <row r="439" spans="1:35" ht="16.5" customHeight="1">
      <c r="A439" s="119"/>
      <c r="B439" s="604" t="s">
        <v>608</v>
      </c>
      <c r="C439" s="154" t="s">
        <v>609</v>
      </c>
      <c r="D439" s="698" t="s">
        <v>93</v>
      </c>
      <c r="E439" s="695" t="s">
        <v>42</v>
      </c>
      <c r="F439" s="637" t="s">
        <v>90</v>
      </c>
      <c r="G439" s="615">
        <f>H439/1.2</f>
        <v>5950</v>
      </c>
      <c r="H439" s="649">
        <v>7140</v>
      </c>
      <c r="I439" s="699">
        <f>H439*(1-$I$5)</f>
        <v>6783</v>
      </c>
      <c r="J439" s="600">
        <f>H439/1.2</f>
        <v>5950</v>
      </c>
      <c r="K439" s="98"/>
      <c r="L439" s="79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</row>
    <row r="440" spans="1:35" ht="16.5" customHeight="1">
      <c r="A440" s="119"/>
      <c r="B440" s="599"/>
      <c r="C440" s="394" t="s">
        <v>610</v>
      </c>
      <c r="D440" s="599"/>
      <c r="E440" s="599"/>
      <c r="F440" s="599"/>
      <c r="G440" s="599"/>
      <c r="H440" s="599"/>
      <c r="I440" s="599"/>
      <c r="J440" s="601"/>
      <c r="K440" s="98"/>
      <c r="L440" s="79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</row>
    <row r="441" spans="1:35" ht="16.5" customHeight="1">
      <c r="A441" s="119"/>
      <c r="B441" s="604" t="s">
        <v>611</v>
      </c>
      <c r="C441" s="154" t="s">
        <v>612</v>
      </c>
      <c r="D441" s="698" t="s">
        <v>93</v>
      </c>
      <c r="E441" s="695" t="s">
        <v>42</v>
      </c>
      <c r="F441" s="637" t="s">
        <v>90</v>
      </c>
      <c r="G441" s="615">
        <f>H441/1.2</f>
        <v>6160</v>
      </c>
      <c r="H441" s="649">
        <v>7392</v>
      </c>
      <c r="I441" s="699">
        <f>H441*(1-$I$5)</f>
        <v>7022.4</v>
      </c>
      <c r="J441" s="600">
        <f>H441/1.2</f>
        <v>6160</v>
      </c>
      <c r="K441" s="98"/>
      <c r="L441" s="79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</row>
    <row r="442" spans="1:35" ht="16.5" customHeight="1">
      <c r="A442" s="119"/>
      <c r="B442" s="599"/>
      <c r="C442" s="394" t="s">
        <v>610</v>
      </c>
      <c r="D442" s="599"/>
      <c r="E442" s="599"/>
      <c r="F442" s="599"/>
      <c r="G442" s="599"/>
      <c r="H442" s="599"/>
      <c r="I442" s="599"/>
      <c r="J442" s="601"/>
      <c r="K442" s="98"/>
      <c r="L442" s="79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</row>
    <row r="443" spans="1:35" ht="16.5" customHeight="1">
      <c r="A443" s="119"/>
      <c r="B443" s="604" t="s">
        <v>613</v>
      </c>
      <c r="C443" s="154" t="s">
        <v>614</v>
      </c>
      <c r="D443" s="698" t="s">
        <v>93</v>
      </c>
      <c r="E443" s="695" t="s">
        <v>42</v>
      </c>
      <c r="F443" s="637" t="s">
        <v>90</v>
      </c>
      <c r="G443" s="615">
        <f>H443/1.2</f>
        <v>6490</v>
      </c>
      <c r="H443" s="649">
        <v>7788</v>
      </c>
      <c r="I443" s="699">
        <f>H443*(1-$I$5)</f>
        <v>7398.5999999999995</v>
      </c>
      <c r="J443" s="600">
        <f>H443/1.2</f>
        <v>6490</v>
      </c>
      <c r="K443" s="98"/>
      <c r="L443" s="79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</row>
    <row r="444" spans="1:35" ht="16.5" customHeight="1">
      <c r="A444" s="119"/>
      <c r="B444" s="599"/>
      <c r="C444" s="394" t="s">
        <v>610</v>
      </c>
      <c r="D444" s="599"/>
      <c r="E444" s="599"/>
      <c r="F444" s="599"/>
      <c r="G444" s="599"/>
      <c r="H444" s="599"/>
      <c r="I444" s="599"/>
      <c r="J444" s="601"/>
      <c r="K444" s="98"/>
      <c r="L444" s="79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</row>
    <row r="445" spans="1:35" ht="16.5" customHeight="1">
      <c r="A445" s="119"/>
      <c r="B445" s="604" t="s">
        <v>615</v>
      </c>
      <c r="C445" s="154" t="s">
        <v>616</v>
      </c>
      <c r="D445" s="698" t="s">
        <v>93</v>
      </c>
      <c r="E445" s="695" t="s">
        <v>42</v>
      </c>
      <c r="F445" s="637" t="s">
        <v>90</v>
      </c>
      <c r="G445" s="615">
        <f>H445/1.2</f>
        <v>6825</v>
      </c>
      <c r="H445" s="649">
        <v>8190</v>
      </c>
      <c r="I445" s="699">
        <f>H445*(1-$I$5)</f>
        <v>7780.5</v>
      </c>
      <c r="J445" s="600">
        <f>H445/1.2</f>
        <v>6825</v>
      </c>
      <c r="K445" s="651"/>
      <c r="L445" s="79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</row>
    <row r="446" spans="1:35" ht="16.5" customHeight="1">
      <c r="A446" s="119"/>
      <c r="B446" s="599"/>
      <c r="C446" s="394" t="s">
        <v>610</v>
      </c>
      <c r="D446" s="599"/>
      <c r="E446" s="599"/>
      <c r="F446" s="599"/>
      <c r="G446" s="599"/>
      <c r="H446" s="599"/>
      <c r="I446" s="599"/>
      <c r="J446" s="601"/>
      <c r="K446" s="601"/>
      <c r="L446" s="79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</row>
    <row r="447" spans="1:35" ht="16.5" customHeight="1">
      <c r="A447" s="119"/>
      <c r="B447" s="604" t="s">
        <v>617</v>
      </c>
      <c r="C447" s="154" t="s">
        <v>618</v>
      </c>
      <c r="D447" s="698" t="s">
        <v>93</v>
      </c>
      <c r="E447" s="695" t="s">
        <v>42</v>
      </c>
      <c r="F447" s="637" t="s">
        <v>90</v>
      </c>
      <c r="G447" s="615">
        <f>H447/1.2</f>
        <v>8325</v>
      </c>
      <c r="H447" s="649">
        <v>9990</v>
      </c>
      <c r="I447" s="699">
        <f>H447*(1-$I$5)</f>
        <v>9490.5</v>
      </c>
      <c r="J447" s="600">
        <f>H447/1.2</f>
        <v>8325</v>
      </c>
      <c r="K447" s="98"/>
      <c r="L447" s="79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</row>
    <row r="448" spans="1:35" ht="16.5" customHeight="1">
      <c r="A448" s="119"/>
      <c r="B448" s="599"/>
      <c r="C448" s="394" t="s">
        <v>610</v>
      </c>
      <c r="D448" s="599"/>
      <c r="E448" s="599"/>
      <c r="F448" s="599"/>
      <c r="G448" s="599"/>
      <c r="H448" s="599"/>
      <c r="I448" s="599"/>
      <c r="J448" s="601"/>
      <c r="K448" s="98"/>
      <c r="L448" s="79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</row>
    <row r="449" spans="1:35" ht="16.5" customHeight="1">
      <c r="A449" s="119"/>
      <c r="B449" s="604" t="s">
        <v>619</v>
      </c>
      <c r="C449" s="154" t="s">
        <v>620</v>
      </c>
      <c r="D449" s="698" t="s">
        <v>93</v>
      </c>
      <c r="E449" s="695" t="s">
        <v>42</v>
      </c>
      <c r="F449" s="637" t="s">
        <v>90</v>
      </c>
      <c r="G449" s="615">
        <f>H449/1.2</f>
        <v>9750</v>
      </c>
      <c r="H449" s="649">
        <v>11700</v>
      </c>
      <c r="I449" s="699">
        <f>H449*(1-$I$5)</f>
        <v>11115</v>
      </c>
      <c r="J449" s="600">
        <f>H449/1.2</f>
        <v>9750</v>
      </c>
      <c r="K449" s="98"/>
      <c r="L449" s="79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</row>
    <row r="450" spans="1:35" ht="16.5" customHeight="1">
      <c r="A450" s="119"/>
      <c r="B450" s="599"/>
      <c r="C450" s="394" t="s">
        <v>621</v>
      </c>
      <c r="D450" s="599"/>
      <c r="E450" s="599"/>
      <c r="F450" s="599"/>
      <c r="G450" s="599"/>
      <c r="H450" s="599"/>
      <c r="I450" s="599"/>
      <c r="J450" s="601"/>
      <c r="K450" s="98"/>
      <c r="L450" s="79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</row>
    <row r="451" spans="1:35" ht="16.5" customHeight="1">
      <c r="A451" s="119"/>
      <c r="B451" s="604" t="s">
        <v>622</v>
      </c>
      <c r="C451" s="154" t="s">
        <v>623</v>
      </c>
      <c r="D451" s="698" t="s">
        <v>93</v>
      </c>
      <c r="E451" s="695" t="s">
        <v>42</v>
      </c>
      <c r="F451" s="668" t="s">
        <v>94</v>
      </c>
      <c r="G451" s="615">
        <f>H451/1.2</f>
        <v>14450</v>
      </c>
      <c r="H451" s="649">
        <v>17340</v>
      </c>
      <c r="I451" s="699">
        <f>H451*(1-$I$5)</f>
        <v>16473</v>
      </c>
      <c r="J451" s="600">
        <f>H451/1.2</f>
        <v>14450</v>
      </c>
      <c r="K451" s="624"/>
      <c r="L451" s="79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</row>
    <row r="452" spans="1:35" ht="16.5" customHeight="1">
      <c r="A452" s="119"/>
      <c r="B452" s="599"/>
      <c r="C452" s="394" t="s">
        <v>624</v>
      </c>
      <c r="D452" s="599"/>
      <c r="E452" s="599"/>
      <c r="F452" s="599"/>
      <c r="G452" s="599"/>
      <c r="H452" s="599"/>
      <c r="I452" s="599"/>
      <c r="J452" s="601"/>
      <c r="K452" s="601"/>
      <c r="L452" s="79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</row>
    <row r="453" spans="1:35" ht="16.5" customHeight="1">
      <c r="A453" s="670"/>
      <c r="B453" s="608" t="s">
        <v>625</v>
      </c>
      <c r="C453" s="154" t="s">
        <v>626</v>
      </c>
      <c r="D453" s="696" t="s">
        <v>93</v>
      </c>
      <c r="E453" s="697" t="s">
        <v>42</v>
      </c>
      <c r="F453" s="645" t="s">
        <v>94</v>
      </c>
      <c r="G453" s="615">
        <f>H453/1.2</f>
        <v>15450</v>
      </c>
      <c r="H453" s="693">
        <v>18540</v>
      </c>
      <c r="I453" s="694">
        <f>H453*(1-$I$5)</f>
        <v>17613</v>
      </c>
      <c r="J453" s="600">
        <f>H453/1.2</f>
        <v>15450</v>
      </c>
      <c r="K453" s="624"/>
      <c r="L453" s="79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</row>
    <row r="454" spans="1:35" ht="16.5" customHeight="1">
      <c r="A454" s="599"/>
      <c r="B454" s="599"/>
      <c r="C454" s="394" t="s">
        <v>624</v>
      </c>
      <c r="D454" s="599"/>
      <c r="E454" s="599"/>
      <c r="F454" s="599"/>
      <c r="G454" s="599"/>
      <c r="H454" s="599"/>
      <c r="I454" s="599"/>
      <c r="J454" s="601"/>
      <c r="K454" s="601"/>
      <c r="L454" s="79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</row>
    <row r="455" spans="1:35" ht="1.5" customHeight="1">
      <c r="A455" s="680"/>
      <c r="B455" s="681"/>
      <c r="C455" s="681"/>
      <c r="D455" s="681"/>
      <c r="E455" s="681"/>
      <c r="F455" s="681"/>
      <c r="G455" s="681"/>
      <c r="H455" s="681"/>
      <c r="I455" s="681"/>
      <c r="J455" s="395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</row>
    <row r="456" spans="1:35" ht="18.75" customHeight="1">
      <c r="A456" s="622" t="s">
        <v>627</v>
      </c>
      <c r="B456" s="587"/>
      <c r="C456" s="587"/>
      <c r="D456" s="587"/>
      <c r="E456" s="587"/>
      <c r="F456" s="587"/>
      <c r="G456" s="587"/>
      <c r="H456" s="587"/>
      <c r="I456" s="587"/>
      <c r="J456" s="395"/>
      <c r="K456" s="98"/>
      <c r="L456" s="79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</row>
    <row r="457" spans="1:35" ht="24" customHeight="1">
      <c r="A457" s="623" t="s">
        <v>628</v>
      </c>
      <c r="B457" s="621"/>
      <c r="C457" s="621"/>
      <c r="D457" s="621"/>
      <c r="E457" s="621"/>
      <c r="F457" s="621"/>
      <c r="G457" s="621"/>
      <c r="H457" s="621"/>
      <c r="I457" s="621"/>
      <c r="J457" s="395"/>
      <c r="K457" s="98"/>
      <c r="L457" s="79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</row>
    <row r="458" spans="1:35" ht="18" customHeight="1">
      <c r="A458" s="119"/>
      <c r="B458" s="604" t="s">
        <v>629</v>
      </c>
      <c r="C458" s="685" t="s">
        <v>630</v>
      </c>
      <c r="D458" s="688" t="s">
        <v>93</v>
      </c>
      <c r="E458" s="689" t="s">
        <v>42</v>
      </c>
      <c r="F458" s="625" t="s">
        <v>90</v>
      </c>
      <c r="G458" s="615">
        <f>H458/1.2</f>
        <v>6300</v>
      </c>
      <c r="H458" s="649">
        <v>7560</v>
      </c>
      <c r="I458" s="629">
        <f>H458*(1-$I$5)</f>
        <v>7182</v>
      </c>
      <c r="J458" s="600">
        <f>H458/1.2</f>
        <v>6300</v>
      </c>
      <c r="K458" s="98"/>
      <c r="L458" s="79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</row>
    <row r="459" spans="1:35" ht="18" customHeight="1">
      <c r="A459" s="119"/>
      <c r="B459" s="599"/>
      <c r="C459" s="599"/>
      <c r="D459" s="599"/>
      <c r="E459" s="599"/>
      <c r="F459" s="599"/>
      <c r="G459" s="599"/>
      <c r="H459" s="599"/>
      <c r="I459" s="599"/>
      <c r="J459" s="601"/>
      <c r="K459" s="98"/>
      <c r="L459" s="79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</row>
    <row r="460" spans="1:35" ht="18" customHeight="1">
      <c r="A460" s="119"/>
      <c r="B460" s="604" t="s">
        <v>631</v>
      </c>
      <c r="C460" s="685" t="s">
        <v>632</v>
      </c>
      <c r="D460" s="688" t="s">
        <v>93</v>
      </c>
      <c r="E460" s="689" t="s">
        <v>42</v>
      </c>
      <c r="F460" s="625" t="s">
        <v>90</v>
      </c>
      <c r="G460" s="615">
        <f>H460/1.2</f>
        <v>7490</v>
      </c>
      <c r="H460" s="649">
        <v>8988</v>
      </c>
      <c r="I460" s="629">
        <f>H460*(1-$I$5)</f>
        <v>8538.6</v>
      </c>
      <c r="J460" s="600">
        <f>H460/1.2</f>
        <v>7490</v>
      </c>
      <c r="K460" s="98"/>
      <c r="L460" s="79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</row>
    <row r="461" spans="1:35" ht="18" customHeight="1">
      <c r="A461" s="119"/>
      <c r="B461" s="599"/>
      <c r="C461" s="599"/>
      <c r="D461" s="599"/>
      <c r="E461" s="599"/>
      <c r="F461" s="599"/>
      <c r="G461" s="599"/>
      <c r="H461" s="599"/>
      <c r="I461" s="599"/>
      <c r="J461" s="601"/>
      <c r="K461" s="98"/>
      <c r="L461" s="79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</row>
    <row r="462" spans="1:35" ht="18" customHeight="1">
      <c r="A462" s="119"/>
      <c r="B462" s="604" t="s">
        <v>633</v>
      </c>
      <c r="C462" s="685" t="s">
        <v>634</v>
      </c>
      <c r="D462" s="688" t="s">
        <v>93</v>
      </c>
      <c r="E462" s="689" t="s">
        <v>42</v>
      </c>
      <c r="F462" s="625" t="s">
        <v>90</v>
      </c>
      <c r="G462" s="615">
        <f>H462/1.2</f>
        <v>7850</v>
      </c>
      <c r="H462" s="649">
        <v>9420</v>
      </c>
      <c r="I462" s="629">
        <f>H462*(1-$I$5)</f>
        <v>8949</v>
      </c>
      <c r="J462" s="600">
        <f>H462/1.2</f>
        <v>7850</v>
      </c>
      <c r="K462" s="627"/>
      <c r="L462" s="79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</row>
    <row r="463" spans="1:35" ht="18" customHeight="1">
      <c r="A463" s="119"/>
      <c r="B463" s="599"/>
      <c r="C463" s="599"/>
      <c r="D463" s="599"/>
      <c r="E463" s="599"/>
      <c r="F463" s="599"/>
      <c r="G463" s="599"/>
      <c r="H463" s="599"/>
      <c r="I463" s="599"/>
      <c r="J463" s="601"/>
      <c r="K463" s="601"/>
      <c r="L463" s="79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</row>
    <row r="464" spans="1:35" ht="18" customHeight="1">
      <c r="A464" s="119"/>
      <c r="B464" s="604" t="s">
        <v>635</v>
      </c>
      <c r="C464" s="685" t="s">
        <v>636</v>
      </c>
      <c r="D464" s="688" t="s">
        <v>93</v>
      </c>
      <c r="E464" s="689" t="s">
        <v>42</v>
      </c>
      <c r="F464" s="625" t="s">
        <v>90</v>
      </c>
      <c r="G464" s="615">
        <f>H464/1.2</f>
        <v>8300</v>
      </c>
      <c r="H464" s="649">
        <v>9960</v>
      </c>
      <c r="I464" s="629">
        <f>H464*(1-$I$5)</f>
        <v>9462</v>
      </c>
      <c r="J464" s="600">
        <f>H464/1.2</f>
        <v>8300</v>
      </c>
      <c r="K464" s="627"/>
      <c r="L464" s="79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</row>
    <row r="465" spans="1:35" ht="18" customHeight="1">
      <c r="A465" s="119"/>
      <c r="B465" s="599"/>
      <c r="C465" s="599"/>
      <c r="D465" s="599"/>
      <c r="E465" s="599"/>
      <c r="F465" s="599"/>
      <c r="G465" s="599"/>
      <c r="H465" s="599"/>
      <c r="I465" s="599"/>
      <c r="J465" s="601"/>
      <c r="K465" s="601"/>
      <c r="L465" s="79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</row>
    <row r="466" spans="1:35" ht="18" customHeight="1">
      <c r="A466" s="119"/>
      <c r="B466" s="604" t="s">
        <v>637</v>
      </c>
      <c r="C466" s="685" t="s">
        <v>638</v>
      </c>
      <c r="D466" s="688" t="s">
        <v>93</v>
      </c>
      <c r="E466" s="689" t="s">
        <v>42</v>
      </c>
      <c r="F466" s="607" t="s">
        <v>94</v>
      </c>
      <c r="G466" s="615">
        <f>H466/1.2</f>
        <v>13800</v>
      </c>
      <c r="H466" s="649">
        <v>16560</v>
      </c>
      <c r="I466" s="629">
        <f>H466*(1-$I$5)</f>
        <v>15732</v>
      </c>
      <c r="J466" s="600">
        <f>H466/1.2</f>
        <v>13800</v>
      </c>
      <c r="K466" s="627"/>
      <c r="L466" s="79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</row>
    <row r="467" spans="1:35" ht="18" customHeight="1">
      <c r="A467" s="119"/>
      <c r="B467" s="599"/>
      <c r="C467" s="599"/>
      <c r="D467" s="599"/>
      <c r="E467" s="599"/>
      <c r="F467" s="599"/>
      <c r="G467" s="599"/>
      <c r="H467" s="599"/>
      <c r="I467" s="599"/>
      <c r="J467" s="601"/>
      <c r="K467" s="601"/>
      <c r="L467" s="79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</row>
    <row r="468" spans="1:35" ht="18" customHeight="1">
      <c r="A468" s="119"/>
      <c r="B468" s="608" t="s">
        <v>639</v>
      </c>
      <c r="C468" s="683" t="s">
        <v>640</v>
      </c>
      <c r="D468" s="691" t="s">
        <v>93</v>
      </c>
      <c r="E468" s="692" t="s">
        <v>42</v>
      </c>
      <c r="F468" s="609" t="s">
        <v>94</v>
      </c>
      <c r="G468" s="615">
        <f>H468/1.2</f>
        <v>14150</v>
      </c>
      <c r="H468" s="693">
        <v>16980</v>
      </c>
      <c r="I468" s="631">
        <f>H468*(1-$I$5)</f>
        <v>16131</v>
      </c>
      <c r="J468" s="600">
        <f>H468/1.2</f>
        <v>14150</v>
      </c>
      <c r="K468" s="627"/>
      <c r="L468" s="79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</row>
    <row r="469" spans="1:35" ht="18" customHeight="1">
      <c r="A469" s="128"/>
      <c r="B469" s="599"/>
      <c r="C469" s="599"/>
      <c r="D469" s="599"/>
      <c r="E469" s="599"/>
      <c r="F469" s="599"/>
      <c r="G469" s="599"/>
      <c r="H469" s="599"/>
      <c r="I469" s="599"/>
      <c r="J469" s="601"/>
      <c r="K469" s="601"/>
      <c r="L469" s="79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</row>
    <row r="470" spans="1:35" ht="1.5" customHeight="1">
      <c r="A470" s="680"/>
      <c r="B470" s="681"/>
      <c r="C470" s="681"/>
      <c r="D470" s="681"/>
      <c r="E470" s="681"/>
      <c r="F470" s="681"/>
      <c r="G470" s="681"/>
      <c r="H470" s="681"/>
      <c r="I470" s="681"/>
      <c r="J470" s="393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</row>
    <row r="471" spans="1:35" ht="22.5" customHeight="1">
      <c r="A471" s="690" t="s">
        <v>641</v>
      </c>
      <c r="B471" s="587"/>
      <c r="C471" s="587"/>
      <c r="D471" s="587"/>
      <c r="E471" s="587"/>
      <c r="F471" s="587"/>
      <c r="G471" s="587"/>
      <c r="H471" s="587"/>
      <c r="I471" s="587"/>
      <c r="J471" s="393"/>
      <c r="K471" s="98"/>
      <c r="L471" s="79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</row>
    <row r="472" spans="1:35" ht="24" customHeight="1">
      <c r="A472" s="623" t="s">
        <v>642</v>
      </c>
      <c r="B472" s="621"/>
      <c r="C472" s="621"/>
      <c r="D472" s="621"/>
      <c r="E472" s="621"/>
      <c r="F472" s="621"/>
      <c r="G472" s="621"/>
      <c r="H472" s="621"/>
      <c r="I472" s="621"/>
      <c r="J472" s="393"/>
      <c r="K472" s="98"/>
      <c r="L472" s="79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</row>
    <row r="473" spans="1:35" ht="24" customHeight="1">
      <c r="A473" s="119"/>
      <c r="B473" s="396" t="s">
        <v>643</v>
      </c>
      <c r="C473" s="397" t="s">
        <v>644</v>
      </c>
      <c r="D473" s="286" t="s">
        <v>108</v>
      </c>
      <c r="E473" s="287" t="s">
        <v>42</v>
      </c>
      <c r="F473" s="377" t="s">
        <v>90</v>
      </c>
      <c r="G473" s="378">
        <f t="shared" ref="G473:G477" si="53">H473/1.2</f>
        <v>370</v>
      </c>
      <c r="H473" s="290">
        <v>444</v>
      </c>
      <c r="I473" s="380">
        <f t="shared" ref="I473:I477" si="54">H473*(1-$I$5)</f>
        <v>421.79999999999995</v>
      </c>
      <c r="J473" s="127">
        <f t="shared" ref="J473:J477" si="55">H473/1.2</f>
        <v>370</v>
      </c>
      <c r="K473" s="98"/>
      <c r="L473" s="79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</row>
    <row r="474" spans="1:35" ht="24" customHeight="1">
      <c r="A474" s="119"/>
      <c r="B474" s="396" t="s">
        <v>645</v>
      </c>
      <c r="C474" s="397" t="s">
        <v>646</v>
      </c>
      <c r="D474" s="286" t="s">
        <v>108</v>
      </c>
      <c r="E474" s="287" t="s">
        <v>42</v>
      </c>
      <c r="F474" s="377" t="s">
        <v>90</v>
      </c>
      <c r="G474" s="378">
        <f t="shared" si="53"/>
        <v>412.5</v>
      </c>
      <c r="H474" s="290">
        <v>495</v>
      </c>
      <c r="I474" s="380">
        <f t="shared" si="54"/>
        <v>470.25</v>
      </c>
      <c r="J474" s="127">
        <f t="shared" si="55"/>
        <v>412.5</v>
      </c>
      <c r="K474" s="98"/>
      <c r="L474" s="79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</row>
    <row r="475" spans="1:35" ht="24" customHeight="1">
      <c r="A475" s="119"/>
      <c r="B475" s="396" t="s">
        <v>647</v>
      </c>
      <c r="C475" s="397" t="s">
        <v>648</v>
      </c>
      <c r="D475" s="286" t="s">
        <v>108</v>
      </c>
      <c r="E475" s="287" t="s">
        <v>42</v>
      </c>
      <c r="F475" s="377" t="s">
        <v>90</v>
      </c>
      <c r="G475" s="378">
        <f t="shared" si="53"/>
        <v>495</v>
      </c>
      <c r="H475" s="290">
        <v>594</v>
      </c>
      <c r="I475" s="380">
        <f t="shared" si="54"/>
        <v>564.29999999999995</v>
      </c>
      <c r="J475" s="127">
        <f t="shared" si="55"/>
        <v>495</v>
      </c>
      <c r="K475" s="98"/>
      <c r="L475" s="79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</row>
    <row r="476" spans="1:35" ht="24" customHeight="1">
      <c r="A476" s="119"/>
      <c r="B476" s="396" t="s">
        <v>649</v>
      </c>
      <c r="C476" s="397" t="s">
        <v>650</v>
      </c>
      <c r="D476" s="286" t="s">
        <v>108</v>
      </c>
      <c r="E476" s="287" t="s">
        <v>42</v>
      </c>
      <c r="F476" s="377" t="s">
        <v>90</v>
      </c>
      <c r="G476" s="378">
        <f t="shared" si="53"/>
        <v>625</v>
      </c>
      <c r="H476" s="290">
        <v>750</v>
      </c>
      <c r="I476" s="380">
        <f t="shared" si="54"/>
        <v>712.5</v>
      </c>
      <c r="J476" s="127">
        <f t="shared" si="55"/>
        <v>625</v>
      </c>
      <c r="K476" s="98"/>
      <c r="L476" s="79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</row>
    <row r="477" spans="1:35" ht="12" customHeight="1">
      <c r="A477" s="119"/>
      <c r="B477" s="686" t="s">
        <v>651</v>
      </c>
      <c r="C477" s="685" t="s">
        <v>652</v>
      </c>
      <c r="D477" s="605" t="s">
        <v>108</v>
      </c>
      <c r="E477" s="606" t="s">
        <v>42</v>
      </c>
      <c r="F477" s="625" t="s">
        <v>90</v>
      </c>
      <c r="G477" s="615">
        <f t="shared" si="53"/>
        <v>915</v>
      </c>
      <c r="H477" s="669">
        <v>1098</v>
      </c>
      <c r="I477" s="614">
        <f t="shared" si="54"/>
        <v>1043.0999999999999</v>
      </c>
      <c r="J477" s="600">
        <f t="shared" si="55"/>
        <v>915</v>
      </c>
      <c r="K477" s="98"/>
      <c r="L477" s="79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</row>
    <row r="478" spans="1:35" ht="12" customHeight="1">
      <c r="A478" s="119"/>
      <c r="B478" s="599"/>
      <c r="C478" s="599"/>
      <c r="D478" s="599"/>
      <c r="E478" s="599"/>
      <c r="F478" s="599"/>
      <c r="G478" s="599"/>
      <c r="H478" s="599"/>
      <c r="I478" s="599"/>
      <c r="J478" s="601"/>
      <c r="K478" s="98"/>
      <c r="L478" s="79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</row>
    <row r="479" spans="1:35" ht="12" customHeight="1">
      <c r="A479" s="119"/>
      <c r="B479" s="686" t="s">
        <v>653</v>
      </c>
      <c r="C479" s="685" t="s">
        <v>654</v>
      </c>
      <c r="D479" s="605" t="s">
        <v>108</v>
      </c>
      <c r="E479" s="606" t="s">
        <v>42</v>
      </c>
      <c r="F479" s="625" t="s">
        <v>90</v>
      </c>
      <c r="G479" s="615">
        <f>H479/1.2</f>
        <v>1000</v>
      </c>
      <c r="H479" s="669">
        <v>1200</v>
      </c>
      <c r="I479" s="614">
        <f>H479*(1-$I$5)</f>
        <v>1140</v>
      </c>
      <c r="J479" s="600">
        <f>H479/1.2</f>
        <v>1000</v>
      </c>
      <c r="K479" s="98"/>
      <c r="L479" s="79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</row>
    <row r="480" spans="1:35" ht="12" customHeight="1">
      <c r="A480" s="119"/>
      <c r="B480" s="599"/>
      <c r="C480" s="599"/>
      <c r="D480" s="599"/>
      <c r="E480" s="599"/>
      <c r="F480" s="599"/>
      <c r="G480" s="599"/>
      <c r="H480" s="599"/>
      <c r="I480" s="599"/>
      <c r="J480" s="601"/>
      <c r="K480" s="98"/>
      <c r="L480" s="79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</row>
    <row r="481" spans="1:35" ht="12" customHeight="1">
      <c r="A481" s="119"/>
      <c r="B481" s="686" t="s">
        <v>655</v>
      </c>
      <c r="C481" s="685" t="s">
        <v>656</v>
      </c>
      <c r="D481" s="605" t="s">
        <v>108</v>
      </c>
      <c r="E481" s="606" t="s">
        <v>42</v>
      </c>
      <c r="F481" s="625" t="s">
        <v>90</v>
      </c>
      <c r="G481" s="615">
        <f>H481/1.2</f>
        <v>1125</v>
      </c>
      <c r="H481" s="669">
        <v>1350</v>
      </c>
      <c r="I481" s="614">
        <f>H481*(1-$I$5)</f>
        <v>1282.5</v>
      </c>
      <c r="J481" s="600">
        <f>H481/1.2</f>
        <v>1125</v>
      </c>
      <c r="K481" s="98"/>
      <c r="L481" s="79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</row>
    <row r="482" spans="1:35" ht="12" customHeight="1">
      <c r="A482" s="119"/>
      <c r="B482" s="599"/>
      <c r="C482" s="599"/>
      <c r="D482" s="599"/>
      <c r="E482" s="599"/>
      <c r="F482" s="599"/>
      <c r="G482" s="599"/>
      <c r="H482" s="599"/>
      <c r="I482" s="599"/>
      <c r="J482" s="601"/>
      <c r="K482" s="98"/>
      <c r="L482" s="79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</row>
    <row r="483" spans="1:35" ht="12" customHeight="1">
      <c r="A483" s="119"/>
      <c r="B483" s="686" t="s">
        <v>657</v>
      </c>
      <c r="C483" s="685" t="s">
        <v>658</v>
      </c>
      <c r="D483" s="605" t="s">
        <v>108</v>
      </c>
      <c r="E483" s="606" t="s">
        <v>42</v>
      </c>
      <c r="F483" s="625" t="s">
        <v>90</v>
      </c>
      <c r="G483" s="615">
        <f>H483/1.2</f>
        <v>1210</v>
      </c>
      <c r="H483" s="669">
        <v>1452</v>
      </c>
      <c r="I483" s="614">
        <f>H483*(1-$I$5)</f>
        <v>1379.3999999999999</v>
      </c>
      <c r="J483" s="600">
        <f>H483/1.2</f>
        <v>1210</v>
      </c>
      <c r="K483" s="98"/>
      <c r="L483" s="79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</row>
    <row r="484" spans="1:35" ht="12" customHeight="1">
      <c r="A484" s="119"/>
      <c r="B484" s="599"/>
      <c r="C484" s="599"/>
      <c r="D484" s="599"/>
      <c r="E484" s="599"/>
      <c r="F484" s="599"/>
      <c r="G484" s="599"/>
      <c r="H484" s="599"/>
      <c r="I484" s="599"/>
      <c r="J484" s="601"/>
      <c r="K484" s="98"/>
      <c r="L484" s="79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</row>
    <row r="485" spans="1:35" ht="12" customHeight="1">
      <c r="A485" s="119"/>
      <c r="B485" s="687" t="s">
        <v>659</v>
      </c>
      <c r="C485" s="683" t="s">
        <v>660</v>
      </c>
      <c r="D485" s="610" t="s">
        <v>108</v>
      </c>
      <c r="E485" s="611" t="s">
        <v>42</v>
      </c>
      <c r="F485" s="626" t="s">
        <v>90</v>
      </c>
      <c r="G485" s="615">
        <f>H485/1.2</f>
        <v>1290</v>
      </c>
      <c r="H485" s="665">
        <v>1548</v>
      </c>
      <c r="I485" s="617">
        <f>H485*(1-$I$5)</f>
        <v>1470.6</v>
      </c>
      <c r="J485" s="600">
        <f>H485/1.2</f>
        <v>1290</v>
      </c>
      <c r="K485" s="98"/>
      <c r="L485" s="79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</row>
    <row r="486" spans="1:35" ht="12" customHeight="1">
      <c r="A486" s="128"/>
      <c r="B486" s="599"/>
      <c r="C486" s="599"/>
      <c r="D486" s="599"/>
      <c r="E486" s="599"/>
      <c r="F486" s="599"/>
      <c r="G486" s="599"/>
      <c r="H486" s="599"/>
      <c r="I486" s="599"/>
      <c r="J486" s="601"/>
      <c r="K486" s="98"/>
      <c r="L486" s="79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</row>
    <row r="487" spans="1:35" ht="1.5" customHeight="1">
      <c r="A487" s="680"/>
      <c r="B487" s="681"/>
      <c r="C487" s="681"/>
      <c r="D487" s="681"/>
      <c r="E487" s="681"/>
      <c r="F487" s="681"/>
      <c r="G487" s="681"/>
      <c r="H487" s="681"/>
      <c r="I487" s="681"/>
      <c r="J487" s="372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  <c r="AA487" s="98"/>
      <c r="AB487" s="98"/>
      <c r="AC487" s="98"/>
      <c r="AD487" s="98"/>
      <c r="AE487" s="98"/>
      <c r="AF487" s="98"/>
      <c r="AG487" s="98"/>
      <c r="AH487" s="98"/>
      <c r="AI487" s="98"/>
    </row>
    <row r="488" spans="1:35" ht="22.5" customHeight="1">
      <c r="A488" s="622" t="s">
        <v>661</v>
      </c>
      <c r="B488" s="587"/>
      <c r="C488" s="587"/>
      <c r="D488" s="587"/>
      <c r="E488" s="587"/>
      <c r="F488" s="587"/>
      <c r="G488" s="587"/>
      <c r="H488" s="587"/>
      <c r="I488" s="587"/>
      <c r="J488" s="372"/>
      <c r="K488" s="98"/>
      <c r="L488" s="79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</row>
    <row r="489" spans="1:35" ht="24.75" customHeight="1">
      <c r="A489" s="623" t="s">
        <v>662</v>
      </c>
      <c r="B489" s="621"/>
      <c r="C489" s="621"/>
      <c r="D489" s="621"/>
      <c r="E489" s="621"/>
      <c r="F489" s="621"/>
      <c r="G489" s="621"/>
      <c r="H489" s="621"/>
      <c r="I489" s="621"/>
      <c r="J489" s="372"/>
      <c r="K489" s="98"/>
      <c r="L489" s="79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</row>
    <row r="490" spans="1:35" ht="19.5" customHeight="1">
      <c r="A490" s="119"/>
      <c r="B490" s="604" t="s">
        <v>663</v>
      </c>
      <c r="C490" s="685" t="s">
        <v>664</v>
      </c>
      <c r="D490" s="632" t="s">
        <v>93</v>
      </c>
      <c r="E490" s="636" t="s">
        <v>42</v>
      </c>
      <c r="F490" s="625" t="s">
        <v>90</v>
      </c>
      <c r="G490" s="615">
        <f>H490/1.2</f>
        <v>3625</v>
      </c>
      <c r="H490" s="669">
        <v>4350</v>
      </c>
      <c r="I490" s="629">
        <f>H490*(1-$I$5)</f>
        <v>4132.5</v>
      </c>
      <c r="J490" s="600">
        <f>H490/1.2</f>
        <v>3625</v>
      </c>
      <c r="K490" s="98"/>
      <c r="L490" s="79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</row>
    <row r="491" spans="1:35" ht="19.5" customHeight="1">
      <c r="A491" s="119"/>
      <c r="B491" s="599"/>
      <c r="C491" s="599"/>
      <c r="D491" s="599"/>
      <c r="E491" s="599"/>
      <c r="F491" s="599"/>
      <c r="G491" s="599"/>
      <c r="H491" s="599"/>
      <c r="I491" s="599"/>
      <c r="J491" s="601"/>
      <c r="K491" s="98"/>
      <c r="L491" s="79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</row>
    <row r="492" spans="1:35" ht="19.5" customHeight="1">
      <c r="A492" s="119"/>
      <c r="B492" s="604" t="s">
        <v>665</v>
      </c>
      <c r="C492" s="685" t="s">
        <v>666</v>
      </c>
      <c r="D492" s="632" t="s">
        <v>93</v>
      </c>
      <c r="E492" s="636" t="s">
        <v>42</v>
      </c>
      <c r="F492" s="625" t="s">
        <v>90</v>
      </c>
      <c r="G492" s="615">
        <f>H492/1.2</f>
        <v>3725</v>
      </c>
      <c r="H492" s="669">
        <v>4470</v>
      </c>
      <c r="I492" s="629">
        <f>H492*(1-$I$5)</f>
        <v>4246.5</v>
      </c>
      <c r="J492" s="600">
        <f>H492/1.2</f>
        <v>3725</v>
      </c>
      <c r="K492" s="98"/>
      <c r="L492" s="79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</row>
    <row r="493" spans="1:35" ht="19.5" customHeight="1">
      <c r="A493" s="119"/>
      <c r="B493" s="599"/>
      <c r="C493" s="599"/>
      <c r="D493" s="599"/>
      <c r="E493" s="599"/>
      <c r="F493" s="599"/>
      <c r="G493" s="599"/>
      <c r="H493" s="599"/>
      <c r="I493" s="599"/>
      <c r="J493" s="601"/>
      <c r="K493" s="98"/>
      <c r="L493" s="79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</row>
    <row r="494" spans="1:35" ht="19.5" customHeight="1">
      <c r="A494" s="119"/>
      <c r="B494" s="604" t="s">
        <v>667</v>
      </c>
      <c r="C494" s="685" t="s">
        <v>668</v>
      </c>
      <c r="D494" s="632" t="s">
        <v>93</v>
      </c>
      <c r="E494" s="636" t="s">
        <v>42</v>
      </c>
      <c r="F494" s="625" t="s">
        <v>90</v>
      </c>
      <c r="G494" s="615">
        <f>H494/1.2</f>
        <v>4050</v>
      </c>
      <c r="H494" s="669">
        <v>4860</v>
      </c>
      <c r="I494" s="629">
        <f>H494*(1-$I$5)</f>
        <v>4617</v>
      </c>
      <c r="J494" s="600">
        <f>H494/1.2</f>
        <v>4050</v>
      </c>
      <c r="K494" s="98"/>
      <c r="L494" s="79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</row>
    <row r="495" spans="1:35" ht="19.5" customHeight="1">
      <c r="A495" s="119"/>
      <c r="B495" s="599"/>
      <c r="C495" s="599"/>
      <c r="D495" s="599"/>
      <c r="E495" s="599"/>
      <c r="F495" s="599"/>
      <c r="G495" s="599"/>
      <c r="H495" s="599"/>
      <c r="I495" s="599"/>
      <c r="J495" s="601"/>
      <c r="K495" s="98"/>
      <c r="L495" s="79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</row>
    <row r="496" spans="1:35" ht="19.5" customHeight="1">
      <c r="A496" s="119"/>
      <c r="B496" s="608" t="s">
        <v>669</v>
      </c>
      <c r="C496" s="683" t="s">
        <v>670</v>
      </c>
      <c r="D496" s="633" t="s">
        <v>93</v>
      </c>
      <c r="E496" s="634" t="s">
        <v>42</v>
      </c>
      <c r="F496" s="626" t="s">
        <v>90</v>
      </c>
      <c r="G496" s="615">
        <f>H496/1.2</f>
        <v>4400</v>
      </c>
      <c r="H496" s="665">
        <v>5280</v>
      </c>
      <c r="I496" s="631">
        <f>H496*(1-$I$5)</f>
        <v>5016</v>
      </c>
      <c r="J496" s="600">
        <f>H496/1.2</f>
        <v>4400</v>
      </c>
      <c r="K496" s="98"/>
      <c r="L496" s="79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</row>
    <row r="497" spans="1:35" ht="19.5" customHeight="1">
      <c r="A497" s="119"/>
      <c r="B497" s="599"/>
      <c r="C497" s="599"/>
      <c r="D497" s="599"/>
      <c r="E497" s="599"/>
      <c r="F497" s="599"/>
      <c r="G497" s="599"/>
      <c r="H497" s="599"/>
      <c r="I497" s="599"/>
      <c r="J497" s="601"/>
      <c r="K497" s="98"/>
      <c r="L497" s="79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</row>
    <row r="498" spans="1:35" ht="19.5" customHeight="1">
      <c r="A498" s="119"/>
      <c r="B498" s="608" t="s">
        <v>671</v>
      </c>
      <c r="C498" s="683" t="s">
        <v>672</v>
      </c>
      <c r="D498" s="633" t="s">
        <v>93</v>
      </c>
      <c r="E498" s="634" t="s">
        <v>42</v>
      </c>
      <c r="F498" s="626" t="s">
        <v>90</v>
      </c>
      <c r="G498" s="615">
        <f>H498/1.2</f>
        <v>5825</v>
      </c>
      <c r="H498" s="665">
        <v>6990</v>
      </c>
      <c r="I498" s="631">
        <f>H498*(1-$I$5)</f>
        <v>6640.5</v>
      </c>
      <c r="J498" s="600">
        <f>H498/1.2</f>
        <v>5825</v>
      </c>
      <c r="K498" s="98"/>
      <c r="L498" s="79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</row>
    <row r="499" spans="1:35" ht="19.5" customHeight="1">
      <c r="A499" s="128"/>
      <c r="B499" s="599"/>
      <c r="C499" s="599"/>
      <c r="D499" s="599"/>
      <c r="E499" s="599"/>
      <c r="F499" s="599"/>
      <c r="G499" s="599"/>
      <c r="H499" s="599"/>
      <c r="I499" s="599"/>
      <c r="J499" s="601"/>
      <c r="K499" s="98"/>
      <c r="L499" s="79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</row>
    <row r="500" spans="1:35" ht="1.5" customHeight="1">
      <c r="A500" s="680"/>
      <c r="B500" s="681"/>
      <c r="C500" s="681"/>
      <c r="D500" s="681"/>
      <c r="E500" s="681"/>
      <c r="F500" s="681"/>
      <c r="G500" s="681"/>
      <c r="H500" s="681"/>
      <c r="I500" s="681"/>
      <c r="J500" s="393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  <c r="AB500" s="98"/>
      <c r="AC500" s="98"/>
      <c r="AD500" s="98"/>
      <c r="AE500" s="98"/>
      <c r="AF500" s="98"/>
      <c r="AG500" s="98"/>
      <c r="AH500" s="98"/>
      <c r="AI500" s="98"/>
    </row>
    <row r="501" spans="1:35" ht="22.5" customHeight="1">
      <c r="A501" s="622" t="s">
        <v>673</v>
      </c>
      <c r="B501" s="587"/>
      <c r="C501" s="587"/>
      <c r="D501" s="587"/>
      <c r="E501" s="587"/>
      <c r="F501" s="587"/>
      <c r="G501" s="587"/>
      <c r="H501" s="587"/>
      <c r="I501" s="587"/>
      <c r="J501" s="393"/>
      <c r="K501" s="98"/>
      <c r="L501" s="79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</row>
    <row r="502" spans="1:35" ht="19.5" customHeight="1">
      <c r="A502" s="623" t="s">
        <v>674</v>
      </c>
      <c r="B502" s="621"/>
      <c r="C502" s="621"/>
      <c r="D502" s="621"/>
      <c r="E502" s="621"/>
      <c r="F502" s="621"/>
      <c r="G502" s="621"/>
      <c r="H502" s="621"/>
      <c r="I502" s="621"/>
      <c r="J502" s="393"/>
      <c r="K502" s="98"/>
      <c r="L502" s="79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</row>
    <row r="503" spans="1:35" ht="19.5" customHeight="1">
      <c r="A503" s="119"/>
      <c r="B503" s="604" t="s">
        <v>675</v>
      </c>
      <c r="C503" s="685" t="s">
        <v>676</v>
      </c>
      <c r="D503" s="605" t="s">
        <v>108</v>
      </c>
      <c r="E503" s="606" t="s">
        <v>42</v>
      </c>
      <c r="F503" s="625" t="s">
        <v>90</v>
      </c>
      <c r="G503" s="615">
        <f>H503/1.2</f>
        <v>2165</v>
      </c>
      <c r="H503" s="613">
        <v>2598</v>
      </c>
      <c r="I503" s="614">
        <f>H503*(1-$I$5)</f>
        <v>2468.1</v>
      </c>
      <c r="J503" s="600">
        <f>H503/1.2</f>
        <v>2165</v>
      </c>
      <c r="K503" s="98"/>
      <c r="L503" s="79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</row>
    <row r="504" spans="1:35" ht="19.5" customHeight="1">
      <c r="A504" s="119"/>
      <c r="B504" s="599"/>
      <c r="C504" s="599"/>
      <c r="D504" s="599"/>
      <c r="E504" s="599"/>
      <c r="F504" s="599"/>
      <c r="G504" s="599"/>
      <c r="H504" s="599"/>
      <c r="I504" s="599"/>
      <c r="J504" s="601"/>
      <c r="K504" s="98"/>
      <c r="L504" s="79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</row>
    <row r="505" spans="1:35" ht="19.5" customHeight="1">
      <c r="A505" s="119"/>
      <c r="B505" s="604" t="s">
        <v>677</v>
      </c>
      <c r="C505" s="685" t="s">
        <v>678</v>
      </c>
      <c r="D505" s="605" t="s">
        <v>108</v>
      </c>
      <c r="E505" s="606" t="s">
        <v>42</v>
      </c>
      <c r="F505" s="625" t="s">
        <v>90</v>
      </c>
      <c r="G505" s="615">
        <f>H505/1.2</f>
        <v>2240</v>
      </c>
      <c r="H505" s="613">
        <v>2688</v>
      </c>
      <c r="I505" s="614">
        <f>H505*(1-$I$5)</f>
        <v>2553.6</v>
      </c>
      <c r="J505" s="600">
        <f>H505/1.2</f>
        <v>2240</v>
      </c>
      <c r="K505" s="98"/>
      <c r="L505" s="79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</row>
    <row r="506" spans="1:35" ht="19.5" customHeight="1">
      <c r="A506" s="119"/>
      <c r="B506" s="599"/>
      <c r="C506" s="599"/>
      <c r="D506" s="599"/>
      <c r="E506" s="599"/>
      <c r="F506" s="599"/>
      <c r="G506" s="599"/>
      <c r="H506" s="599"/>
      <c r="I506" s="599"/>
      <c r="J506" s="601"/>
      <c r="K506" s="98"/>
      <c r="L506" s="79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</row>
    <row r="507" spans="1:35" ht="19.5" customHeight="1">
      <c r="A507" s="119"/>
      <c r="B507" s="604" t="s">
        <v>679</v>
      </c>
      <c r="C507" s="685" t="s">
        <v>680</v>
      </c>
      <c r="D507" s="605" t="s">
        <v>108</v>
      </c>
      <c r="E507" s="606" t="s">
        <v>42</v>
      </c>
      <c r="F507" s="625" t="s">
        <v>90</v>
      </c>
      <c r="G507" s="615">
        <f>H507/1.2</f>
        <v>2323.3333333333335</v>
      </c>
      <c r="H507" s="613">
        <v>2788</v>
      </c>
      <c r="I507" s="614">
        <f>H507*(1-$I$5)</f>
        <v>2648.6</v>
      </c>
      <c r="J507" s="600">
        <f>H507/1.2</f>
        <v>2323.3333333333335</v>
      </c>
      <c r="K507" s="98"/>
      <c r="L507" s="79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</row>
    <row r="508" spans="1:35" ht="19.5" customHeight="1">
      <c r="A508" s="119"/>
      <c r="B508" s="599"/>
      <c r="C508" s="599"/>
      <c r="D508" s="599"/>
      <c r="E508" s="599"/>
      <c r="F508" s="599"/>
      <c r="G508" s="599"/>
      <c r="H508" s="599"/>
      <c r="I508" s="599"/>
      <c r="J508" s="601"/>
      <c r="K508" s="98"/>
      <c r="L508" s="79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</row>
    <row r="509" spans="1:35" ht="19.5" customHeight="1">
      <c r="A509" s="119"/>
      <c r="B509" s="604" t="s">
        <v>681</v>
      </c>
      <c r="C509" s="685" t="s">
        <v>682</v>
      </c>
      <c r="D509" s="605" t="s">
        <v>108</v>
      </c>
      <c r="E509" s="606" t="s">
        <v>42</v>
      </c>
      <c r="F509" s="625" t="s">
        <v>90</v>
      </c>
      <c r="G509" s="615">
        <f>H509/1.2</f>
        <v>2410</v>
      </c>
      <c r="H509" s="613">
        <v>2892</v>
      </c>
      <c r="I509" s="614">
        <f>H509*(1-$I$5)</f>
        <v>2747.4</v>
      </c>
      <c r="J509" s="600">
        <f>H509/1.2</f>
        <v>2410</v>
      </c>
      <c r="K509" s="98"/>
      <c r="L509" s="79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</row>
    <row r="510" spans="1:35" ht="19.5" customHeight="1">
      <c r="A510" s="119"/>
      <c r="B510" s="599"/>
      <c r="C510" s="599"/>
      <c r="D510" s="599"/>
      <c r="E510" s="599"/>
      <c r="F510" s="599"/>
      <c r="G510" s="599"/>
      <c r="H510" s="599"/>
      <c r="I510" s="599"/>
      <c r="J510" s="601"/>
      <c r="K510" s="98"/>
      <c r="L510" s="79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</row>
    <row r="511" spans="1:35" ht="19.5" customHeight="1">
      <c r="A511" s="119"/>
      <c r="B511" s="604" t="s">
        <v>683</v>
      </c>
      <c r="C511" s="685" t="s">
        <v>684</v>
      </c>
      <c r="D511" s="605" t="s">
        <v>108</v>
      </c>
      <c r="E511" s="606" t="s">
        <v>42</v>
      </c>
      <c r="F511" s="625" t="s">
        <v>90</v>
      </c>
      <c r="G511" s="615">
        <f>H511/1.2</f>
        <v>2490</v>
      </c>
      <c r="H511" s="613">
        <v>2988</v>
      </c>
      <c r="I511" s="614">
        <f>H511*(1-$I$5)</f>
        <v>2838.6</v>
      </c>
      <c r="J511" s="600">
        <f>H511/1.2</f>
        <v>2490</v>
      </c>
      <c r="K511" s="98"/>
      <c r="L511" s="79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</row>
    <row r="512" spans="1:35" ht="19.5" customHeight="1">
      <c r="A512" s="119"/>
      <c r="B512" s="599"/>
      <c r="C512" s="599"/>
      <c r="D512" s="599"/>
      <c r="E512" s="599"/>
      <c r="F512" s="599"/>
      <c r="G512" s="599"/>
      <c r="H512" s="599"/>
      <c r="I512" s="599"/>
      <c r="J512" s="601"/>
      <c r="K512" s="98"/>
      <c r="L512" s="79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</row>
    <row r="513" spans="1:35" ht="19.5" customHeight="1">
      <c r="A513" s="119"/>
      <c r="B513" s="608" t="s">
        <v>685</v>
      </c>
      <c r="C513" s="683" t="s">
        <v>686</v>
      </c>
      <c r="D513" s="610" t="s">
        <v>108</v>
      </c>
      <c r="E513" s="611" t="s">
        <v>42</v>
      </c>
      <c r="F513" s="626" t="s">
        <v>90</v>
      </c>
      <c r="G513" s="615">
        <f>H513/1.2</f>
        <v>2570</v>
      </c>
      <c r="H513" s="616">
        <v>3084</v>
      </c>
      <c r="I513" s="617">
        <f>H513*(1-$I$5)</f>
        <v>2929.7999999999997</v>
      </c>
      <c r="J513" s="600">
        <f>H513/1.2</f>
        <v>2570</v>
      </c>
      <c r="K513" s="98"/>
      <c r="L513" s="79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</row>
    <row r="514" spans="1:35" ht="19.5" customHeight="1">
      <c r="A514" s="128"/>
      <c r="B514" s="599"/>
      <c r="C514" s="599"/>
      <c r="D514" s="599"/>
      <c r="E514" s="599"/>
      <c r="F514" s="599"/>
      <c r="G514" s="599"/>
      <c r="H514" s="599"/>
      <c r="I514" s="599"/>
      <c r="J514" s="601"/>
      <c r="K514" s="98"/>
      <c r="L514" s="79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</row>
    <row r="515" spans="1:35" ht="1.5" customHeight="1">
      <c r="A515" s="684"/>
      <c r="B515" s="681"/>
      <c r="C515" s="681"/>
      <c r="D515" s="681"/>
      <c r="E515" s="681"/>
      <c r="F515" s="681"/>
      <c r="G515" s="681"/>
      <c r="H515" s="681"/>
      <c r="I515" s="681"/>
      <c r="J515" s="372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  <c r="AA515" s="98"/>
      <c r="AB515" s="98"/>
      <c r="AC515" s="98"/>
      <c r="AD515" s="98"/>
      <c r="AE515" s="98"/>
      <c r="AF515" s="98"/>
      <c r="AG515" s="98"/>
      <c r="AH515" s="98"/>
      <c r="AI515" s="98"/>
    </row>
    <row r="516" spans="1:35" ht="27" customHeight="1">
      <c r="A516" s="622" t="s">
        <v>687</v>
      </c>
      <c r="B516" s="587"/>
      <c r="C516" s="587"/>
      <c r="D516" s="587"/>
      <c r="E516" s="587"/>
      <c r="F516" s="587"/>
      <c r="G516" s="587"/>
      <c r="H516" s="587"/>
      <c r="I516" s="587"/>
      <c r="J516" s="372"/>
      <c r="K516" s="98"/>
      <c r="L516" s="79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</row>
    <row r="517" spans="1:35" ht="17.25" customHeight="1">
      <c r="A517" s="623" t="s">
        <v>674</v>
      </c>
      <c r="B517" s="621"/>
      <c r="C517" s="621"/>
      <c r="D517" s="621"/>
      <c r="E517" s="621"/>
      <c r="F517" s="621"/>
      <c r="G517" s="621"/>
      <c r="H517" s="621"/>
      <c r="I517" s="621"/>
      <c r="J517" s="372"/>
      <c r="K517" s="98"/>
      <c r="L517" s="79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</row>
    <row r="518" spans="1:35" ht="21.75" customHeight="1">
      <c r="A518" s="119"/>
      <c r="B518" s="604" t="s">
        <v>688</v>
      </c>
      <c r="C518" s="685" t="s">
        <v>689</v>
      </c>
      <c r="D518" s="632" t="s">
        <v>93</v>
      </c>
      <c r="E518" s="636" t="s">
        <v>42</v>
      </c>
      <c r="F518" s="668" t="s">
        <v>94</v>
      </c>
      <c r="G518" s="615">
        <f>H518/1.2</f>
        <v>3325</v>
      </c>
      <c r="H518" s="669">
        <v>3990</v>
      </c>
      <c r="I518" s="629">
        <f>H518*(1-$I$5)</f>
        <v>3790.5</v>
      </c>
      <c r="J518" s="600">
        <f>H518/1.2</f>
        <v>3325</v>
      </c>
      <c r="K518" s="98"/>
      <c r="L518" s="79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</row>
    <row r="519" spans="1:35" ht="21.75" customHeight="1">
      <c r="A519" s="119"/>
      <c r="B519" s="599"/>
      <c r="C519" s="599"/>
      <c r="D519" s="599"/>
      <c r="E519" s="599"/>
      <c r="F519" s="599"/>
      <c r="G519" s="599"/>
      <c r="H519" s="599"/>
      <c r="I519" s="599"/>
      <c r="J519" s="601"/>
      <c r="K519" s="98"/>
      <c r="L519" s="79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</row>
    <row r="520" spans="1:35" ht="21.75" customHeight="1">
      <c r="A520" s="119"/>
      <c r="B520" s="604" t="s">
        <v>690</v>
      </c>
      <c r="C520" s="685" t="s">
        <v>691</v>
      </c>
      <c r="D520" s="632" t="s">
        <v>93</v>
      </c>
      <c r="E520" s="636" t="s">
        <v>42</v>
      </c>
      <c r="F520" s="668" t="s">
        <v>94</v>
      </c>
      <c r="G520" s="615">
        <f>H520/1.2</f>
        <v>3910</v>
      </c>
      <c r="H520" s="669">
        <v>4692</v>
      </c>
      <c r="I520" s="629">
        <f>H520*(1-$I$5)</f>
        <v>4457.3999999999996</v>
      </c>
      <c r="J520" s="600">
        <f>H520/1.2</f>
        <v>3910</v>
      </c>
      <c r="K520" s="98"/>
      <c r="L520" s="79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</row>
    <row r="521" spans="1:35" ht="21.75" customHeight="1">
      <c r="A521" s="119"/>
      <c r="B521" s="599"/>
      <c r="C521" s="599"/>
      <c r="D521" s="599"/>
      <c r="E521" s="599"/>
      <c r="F521" s="599"/>
      <c r="G521" s="599"/>
      <c r="H521" s="599"/>
      <c r="I521" s="599"/>
      <c r="J521" s="601"/>
      <c r="K521" s="98"/>
      <c r="L521" s="79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</row>
    <row r="522" spans="1:35" ht="21.75" customHeight="1">
      <c r="A522" s="119"/>
      <c r="B522" s="604" t="s">
        <v>692</v>
      </c>
      <c r="C522" s="685" t="s">
        <v>693</v>
      </c>
      <c r="D522" s="632" t="s">
        <v>93</v>
      </c>
      <c r="E522" s="636" t="s">
        <v>42</v>
      </c>
      <c r="F522" s="668" t="s">
        <v>94</v>
      </c>
      <c r="G522" s="615">
        <f>H522/1.2</f>
        <v>4325</v>
      </c>
      <c r="H522" s="669">
        <v>5190</v>
      </c>
      <c r="I522" s="629">
        <f>H522*(1-$I$5)</f>
        <v>4930.5</v>
      </c>
      <c r="J522" s="600">
        <f>H522/1.2</f>
        <v>4325</v>
      </c>
      <c r="K522" s="98"/>
      <c r="L522" s="79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</row>
    <row r="523" spans="1:35" ht="21.75" customHeight="1">
      <c r="A523" s="119"/>
      <c r="B523" s="599"/>
      <c r="C523" s="599"/>
      <c r="D523" s="599"/>
      <c r="E523" s="599"/>
      <c r="F523" s="599"/>
      <c r="G523" s="599"/>
      <c r="H523" s="599"/>
      <c r="I523" s="599"/>
      <c r="J523" s="601"/>
      <c r="K523" s="98"/>
      <c r="L523" s="79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</row>
    <row r="524" spans="1:35" ht="21.75" customHeight="1">
      <c r="A524" s="119"/>
      <c r="B524" s="608" t="s">
        <v>694</v>
      </c>
      <c r="C524" s="683" t="s">
        <v>695</v>
      </c>
      <c r="D524" s="633" t="s">
        <v>93</v>
      </c>
      <c r="E524" s="634" t="s">
        <v>42</v>
      </c>
      <c r="F524" s="645" t="s">
        <v>94</v>
      </c>
      <c r="G524" s="615">
        <f>H524/1.2</f>
        <v>4495</v>
      </c>
      <c r="H524" s="665">
        <v>5394</v>
      </c>
      <c r="I524" s="631">
        <f>H524*(1-$I$5)</f>
        <v>5124.3</v>
      </c>
      <c r="J524" s="600">
        <f>H524/1.2</f>
        <v>4495</v>
      </c>
      <c r="K524" s="98"/>
      <c r="L524" s="79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</row>
    <row r="525" spans="1:35" ht="21.75" customHeight="1">
      <c r="A525" s="128"/>
      <c r="B525" s="599"/>
      <c r="C525" s="599"/>
      <c r="D525" s="599"/>
      <c r="E525" s="599"/>
      <c r="F525" s="599"/>
      <c r="G525" s="599"/>
      <c r="H525" s="599"/>
      <c r="I525" s="599"/>
      <c r="J525" s="601"/>
      <c r="K525" s="98"/>
      <c r="L525" s="79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</row>
    <row r="526" spans="1:35" ht="3" customHeight="1">
      <c r="A526" s="684"/>
      <c r="B526" s="681"/>
      <c r="C526" s="681"/>
      <c r="D526" s="681"/>
      <c r="E526" s="681"/>
      <c r="F526" s="681"/>
      <c r="G526" s="681"/>
      <c r="H526" s="681"/>
      <c r="I526" s="681"/>
      <c r="J526" s="393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  <c r="AA526" s="98"/>
      <c r="AB526" s="98"/>
      <c r="AC526" s="98"/>
      <c r="AD526" s="98"/>
      <c r="AE526" s="98"/>
      <c r="AF526" s="98"/>
      <c r="AG526" s="98"/>
      <c r="AH526" s="98"/>
      <c r="AI526" s="98"/>
    </row>
    <row r="527" spans="1:35" ht="20.25" customHeight="1">
      <c r="A527" s="622" t="s">
        <v>696</v>
      </c>
      <c r="B527" s="587"/>
      <c r="C527" s="587"/>
      <c r="D527" s="587"/>
      <c r="E527" s="587"/>
      <c r="F527" s="587"/>
      <c r="G527" s="587"/>
      <c r="H527" s="587"/>
      <c r="I527" s="587"/>
      <c r="J527" s="393"/>
      <c r="K527" s="98"/>
      <c r="L527" s="79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</row>
    <row r="528" spans="1:35" ht="21" customHeight="1">
      <c r="A528" s="623" t="s">
        <v>697</v>
      </c>
      <c r="B528" s="621"/>
      <c r="C528" s="621"/>
      <c r="D528" s="621"/>
      <c r="E528" s="621"/>
      <c r="F528" s="621"/>
      <c r="G528" s="621"/>
      <c r="H528" s="621"/>
      <c r="I528" s="621"/>
      <c r="J528" s="393"/>
      <c r="K528" s="98"/>
      <c r="L528" s="79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</row>
    <row r="529" spans="1:35" ht="18.75" customHeight="1">
      <c r="A529" s="119"/>
      <c r="B529" s="604" t="s">
        <v>698</v>
      </c>
      <c r="C529" s="298" t="s">
        <v>699</v>
      </c>
      <c r="D529" s="169" t="s">
        <v>108</v>
      </c>
      <c r="E529" s="170" t="s">
        <v>42</v>
      </c>
      <c r="F529" s="321" t="s">
        <v>90</v>
      </c>
      <c r="G529" s="304">
        <f t="shared" ref="G529:G541" si="56">H529/1.2</f>
        <v>437.5</v>
      </c>
      <c r="H529" s="385">
        <v>525</v>
      </c>
      <c r="I529" s="386">
        <f t="shared" ref="I529:I541" si="57">H529*(1-$I$5)</f>
        <v>498.75</v>
      </c>
      <c r="J529" s="127">
        <f t="shared" ref="J529:J541" si="58">H529/1.2</f>
        <v>437.5</v>
      </c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  <c r="AA529" s="98"/>
      <c r="AB529" s="98"/>
      <c r="AC529" s="98"/>
      <c r="AD529" s="98"/>
      <c r="AE529" s="98"/>
      <c r="AF529" s="98"/>
      <c r="AG529" s="98"/>
      <c r="AH529" s="98"/>
      <c r="AI529" s="98"/>
    </row>
    <row r="530" spans="1:35" ht="18.75" customHeight="1">
      <c r="A530" s="119"/>
      <c r="B530" s="599"/>
      <c r="C530" s="130" t="s">
        <v>700</v>
      </c>
      <c r="D530" s="239" t="s">
        <v>145</v>
      </c>
      <c r="E530" s="240" t="s">
        <v>42</v>
      </c>
      <c r="F530" s="398" t="s">
        <v>94</v>
      </c>
      <c r="G530" s="399">
        <f t="shared" si="56"/>
        <v>495</v>
      </c>
      <c r="H530" s="243">
        <v>594</v>
      </c>
      <c r="I530" s="244">
        <f t="shared" si="57"/>
        <v>564.29999999999995</v>
      </c>
      <c r="J530" s="127">
        <f t="shared" si="58"/>
        <v>495</v>
      </c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  <c r="AA530" s="98"/>
      <c r="AB530" s="98"/>
      <c r="AC530" s="98"/>
      <c r="AD530" s="98"/>
      <c r="AE530" s="98"/>
      <c r="AF530" s="98"/>
      <c r="AG530" s="98"/>
      <c r="AH530" s="98"/>
      <c r="AI530" s="98"/>
    </row>
    <row r="531" spans="1:35" ht="18.75" customHeight="1">
      <c r="A531" s="119"/>
      <c r="B531" s="604" t="s">
        <v>701</v>
      </c>
      <c r="C531" s="298" t="s">
        <v>702</v>
      </c>
      <c r="D531" s="169" t="s">
        <v>108</v>
      </c>
      <c r="E531" s="170" t="s">
        <v>42</v>
      </c>
      <c r="F531" s="321" t="s">
        <v>90</v>
      </c>
      <c r="G531" s="304">
        <f t="shared" si="56"/>
        <v>437.5</v>
      </c>
      <c r="H531" s="385">
        <v>525</v>
      </c>
      <c r="I531" s="386">
        <f t="shared" si="57"/>
        <v>498.75</v>
      </c>
      <c r="J531" s="127">
        <f t="shared" si="58"/>
        <v>437.5</v>
      </c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  <c r="AA531" s="98"/>
      <c r="AB531" s="98"/>
      <c r="AC531" s="98"/>
      <c r="AD531" s="98"/>
      <c r="AE531" s="98"/>
      <c r="AF531" s="98"/>
      <c r="AG531" s="98"/>
      <c r="AH531" s="98"/>
      <c r="AI531" s="98"/>
    </row>
    <row r="532" spans="1:35" ht="18.75" customHeight="1">
      <c r="A532" s="119"/>
      <c r="B532" s="599"/>
      <c r="C532" s="130" t="s">
        <v>703</v>
      </c>
      <c r="D532" s="239" t="s">
        <v>145</v>
      </c>
      <c r="E532" s="240" t="s">
        <v>42</v>
      </c>
      <c r="F532" s="398" t="s">
        <v>94</v>
      </c>
      <c r="G532" s="399">
        <f t="shared" si="56"/>
        <v>495</v>
      </c>
      <c r="H532" s="243">
        <v>594</v>
      </c>
      <c r="I532" s="244">
        <f t="shared" si="57"/>
        <v>564.29999999999995</v>
      </c>
      <c r="J532" s="127">
        <f t="shared" si="58"/>
        <v>495</v>
      </c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  <c r="AA532" s="98"/>
      <c r="AB532" s="98"/>
      <c r="AC532" s="98"/>
      <c r="AD532" s="98"/>
      <c r="AE532" s="98"/>
      <c r="AF532" s="98"/>
      <c r="AG532" s="98"/>
      <c r="AH532" s="98"/>
      <c r="AI532" s="98"/>
    </row>
    <row r="533" spans="1:35" ht="18.75" customHeight="1">
      <c r="A533" s="119"/>
      <c r="B533" s="604" t="s">
        <v>704</v>
      </c>
      <c r="C533" s="298" t="s">
        <v>705</v>
      </c>
      <c r="D533" s="169" t="s">
        <v>108</v>
      </c>
      <c r="E533" s="170" t="s">
        <v>42</v>
      </c>
      <c r="F533" s="321" t="s">
        <v>90</v>
      </c>
      <c r="G533" s="304">
        <f t="shared" si="56"/>
        <v>630</v>
      </c>
      <c r="H533" s="385">
        <v>756</v>
      </c>
      <c r="I533" s="386">
        <f t="shared" si="57"/>
        <v>718.19999999999993</v>
      </c>
      <c r="J533" s="127">
        <f t="shared" si="58"/>
        <v>630</v>
      </c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  <c r="AA533" s="98"/>
      <c r="AB533" s="98"/>
      <c r="AC533" s="98"/>
      <c r="AD533" s="98"/>
      <c r="AE533" s="98"/>
      <c r="AF533" s="98"/>
      <c r="AG533" s="98"/>
      <c r="AH533" s="98"/>
      <c r="AI533" s="98"/>
    </row>
    <row r="534" spans="1:35" ht="18.75" customHeight="1">
      <c r="A534" s="119"/>
      <c r="B534" s="599"/>
      <c r="C534" s="130" t="s">
        <v>706</v>
      </c>
      <c r="D534" s="239" t="s">
        <v>145</v>
      </c>
      <c r="E534" s="240" t="s">
        <v>42</v>
      </c>
      <c r="F534" s="398" t="s">
        <v>94</v>
      </c>
      <c r="G534" s="399">
        <f t="shared" si="56"/>
        <v>730</v>
      </c>
      <c r="H534" s="243">
        <v>876</v>
      </c>
      <c r="I534" s="244">
        <f t="shared" si="57"/>
        <v>832.19999999999993</v>
      </c>
      <c r="J534" s="127">
        <f t="shared" si="58"/>
        <v>730</v>
      </c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  <c r="AA534" s="98"/>
      <c r="AB534" s="98"/>
      <c r="AC534" s="98"/>
      <c r="AD534" s="98"/>
      <c r="AE534" s="98"/>
      <c r="AF534" s="98"/>
      <c r="AG534" s="98"/>
      <c r="AH534" s="98"/>
      <c r="AI534" s="98"/>
    </row>
    <row r="535" spans="1:35" ht="18.75" customHeight="1">
      <c r="A535" s="119"/>
      <c r="B535" s="604" t="s">
        <v>707</v>
      </c>
      <c r="C535" s="298" t="s">
        <v>708</v>
      </c>
      <c r="D535" s="169" t="s">
        <v>108</v>
      </c>
      <c r="E535" s="170" t="s">
        <v>42</v>
      </c>
      <c r="F535" s="321" t="s">
        <v>90</v>
      </c>
      <c r="G535" s="304">
        <f t="shared" si="56"/>
        <v>630</v>
      </c>
      <c r="H535" s="385">
        <v>756</v>
      </c>
      <c r="I535" s="386">
        <f t="shared" si="57"/>
        <v>718.19999999999993</v>
      </c>
      <c r="J535" s="127">
        <f t="shared" si="58"/>
        <v>630</v>
      </c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  <c r="AA535" s="98"/>
      <c r="AB535" s="98"/>
      <c r="AC535" s="98"/>
      <c r="AD535" s="98"/>
      <c r="AE535" s="98"/>
      <c r="AF535" s="98"/>
      <c r="AG535" s="98"/>
      <c r="AH535" s="98"/>
      <c r="AI535" s="98"/>
    </row>
    <row r="536" spans="1:35" ht="18.75" customHeight="1">
      <c r="A536" s="119"/>
      <c r="B536" s="599"/>
      <c r="C536" s="130" t="s">
        <v>709</v>
      </c>
      <c r="D536" s="239" t="s">
        <v>145</v>
      </c>
      <c r="E536" s="240" t="s">
        <v>42</v>
      </c>
      <c r="F536" s="398" t="s">
        <v>94</v>
      </c>
      <c r="G536" s="399">
        <f t="shared" si="56"/>
        <v>730</v>
      </c>
      <c r="H536" s="243">
        <v>876</v>
      </c>
      <c r="I536" s="244">
        <f t="shared" si="57"/>
        <v>832.19999999999993</v>
      </c>
      <c r="J536" s="127">
        <f t="shared" si="58"/>
        <v>730</v>
      </c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  <c r="AA536" s="98"/>
      <c r="AB536" s="98"/>
      <c r="AC536" s="98"/>
      <c r="AD536" s="98"/>
      <c r="AE536" s="98"/>
      <c r="AF536" s="98"/>
      <c r="AG536" s="98"/>
      <c r="AH536" s="98"/>
      <c r="AI536" s="98"/>
    </row>
    <row r="537" spans="1:35" ht="18.75" customHeight="1">
      <c r="A537" s="119"/>
      <c r="B537" s="604" t="s">
        <v>710</v>
      </c>
      <c r="C537" s="298" t="s">
        <v>711</v>
      </c>
      <c r="D537" s="169" t="s">
        <v>108</v>
      </c>
      <c r="E537" s="170" t="s">
        <v>42</v>
      </c>
      <c r="F537" s="321" t="s">
        <v>90</v>
      </c>
      <c r="G537" s="304">
        <f t="shared" si="56"/>
        <v>780</v>
      </c>
      <c r="H537" s="385">
        <v>936</v>
      </c>
      <c r="I537" s="386">
        <f t="shared" si="57"/>
        <v>889.19999999999993</v>
      </c>
      <c r="J537" s="127">
        <f t="shared" si="58"/>
        <v>780</v>
      </c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  <c r="AA537" s="98"/>
      <c r="AB537" s="98"/>
      <c r="AC537" s="98"/>
      <c r="AD537" s="98"/>
      <c r="AE537" s="98"/>
      <c r="AF537" s="98"/>
      <c r="AG537" s="98"/>
      <c r="AH537" s="98"/>
      <c r="AI537" s="98"/>
    </row>
    <row r="538" spans="1:35" ht="18.75" customHeight="1">
      <c r="A538" s="119"/>
      <c r="B538" s="599"/>
      <c r="C538" s="130" t="s">
        <v>712</v>
      </c>
      <c r="D538" s="239" t="s">
        <v>145</v>
      </c>
      <c r="E538" s="240" t="s">
        <v>42</v>
      </c>
      <c r="F538" s="398" t="s">
        <v>94</v>
      </c>
      <c r="G538" s="399">
        <f t="shared" si="56"/>
        <v>880</v>
      </c>
      <c r="H538" s="243">
        <v>1056</v>
      </c>
      <c r="I538" s="244">
        <f t="shared" si="57"/>
        <v>1003.1999999999999</v>
      </c>
      <c r="J538" s="127">
        <f t="shared" si="58"/>
        <v>880</v>
      </c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  <c r="AA538" s="98"/>
      <c r="AB538" s="98"/>
      <c r="AC538" s="98"/>
      <c r="AD538" s="98"/>
      <c r="AE538" s="98"/>
      <c r="AF538" s="98"/>
      <c r="AG538" s="98"/>
      <c r="AH538" s="98"/>
      <c r="AI538" s="98"/>
    </row>
    <row r="539" spans="1:35" ht="18.75" customHeight="1">
      <c r="A539" s="119"/>
      <c r="B539" s="604" t="s">
        <v>713</v>
      </c>
      <c r="C539" s="298" t="s">
        <v>714</v>
      </c>
      <c r="D539" s="169" t="s">
        <v>108</v>
      </c>
      <c r="E539" s="170" t="s">
        <v>42</v>
      </c>
      <c r="F539" s="321" t="s">
        <v>90</v>
      </c>
      <c r="G539" s="304">
        <f t="shared" si="56"/>
        <v>780</v>
      </c>
      <c r="H539" s="385">
        <v>936</v>
      </c>
      <c r="I539" s="386">
        <f t="shared" si="57"/>
        <v>889.19999999999993</v>
      </c>
      <c r="J539" s="127">
        <f t="shared" si="58"/>
        <v>780</v>
      </c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  <c r="AA539" s="98"/>
      <c r="AB539" s="98"/>
      <c r="AC539" s="98"/>
      <c r="AD539" s="98"/>
      <c r="AE539" s="98"/>
      <c r="AF539" s="98"/>
      <c r="AG539" s="98"/>
      <c r="AH539" s="98"/>
      <c r="AI539" s="98"/>
    </row>
    <row r="540" spans="1:35" ht="18.75" customHeight="1">
      <c r="A540" s="119"/>
      <c r="B540" s="599"/>
      <c r="C540" s="130" t="s">
        <v>715</v>
      </c>
      <c r="D540" s="239" t="s">
        <v>145</v>
      </c>
      <c r="E540" s="240" t="s">
        <v>42</v>
      </c>
      <c r="F540" s="398" t="s">
        <v>94</v>
      </c>
      <c r="G540" s="399">
        <f t="shared" si="56"/>
        <v>880</v>
      </c>
      <c r="H540" s="243">
        <v>1056</v>
      </c>
      <c r="I540" s="244">
        <f t="shared" si="57"/>
        <v>1003.1999999999999</v>
      </c>
      <c r="J540" s="127">
        <f t="shared" si="58"/>
        <v>880</v>
      </c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  <c r="AA540" s="98"/>
      <c r="AB540" s="98"/>
      <c r="AC540" s="98"/>
      <c r="AD540" s="98"/>
      <c r="AE540" s="98"/>
      <c r="AF540" s="98"/>
      <c r="AG540" s="98"/>
      <c r="AH540" s="98"/>
      <c r="AI540" s="98"/>
    </row>
    <row r="541" spans="1:35" ht="18.75" customHeight="1">
      <c r="A541" s="119"/>
      <c r="B541" s="608" t="s">
        <v>716</v>
      </c>
      <c r="C541" s="316" t="s">
        <v>717</v>
      </c>
      <c r="D541" s="610" t="s">
        <v>108</v>
      </c>
      <c r="E541" s="611" t="s">
        <v>42</v>
      </c>
      <c r="F541" s="626" t="s">
        <v>90</v>
      </c>
      <c r="G541" s="615">
        <f t="shared" si="56"/>
        <v>1245</v>
      </c>
      <c r="H541" s="616">
        <v>1494</v>
      </c>
      <c r="I541" s="617">
        <f t="shared" si="57"/>
        <v>1419.3</v>
      </c>
      <c r="J541" s="600">
        <f t="shared" si="58"/>
        <v>1245</v>
      </c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  <c r="AA541" s="98"/>
      <c r="AB541" s="98"/>
      <c r="AC541" s="98"/>
      <c r="AD541" s="98"/>
      <c r="AE541" s="98"/>
      <c r="AF541" s="98"/>
      <c r="AG541" s="98"/>
      <c r="AH541" s="98"/>
      <c r="AI541" s="98"/>
    </row>
    <row r="542" spans="1:35" ht="18.75" customHeight="1">
      <c r="A542" s="128"/>
      <c r="B542" s="599"/>
      <c r="C542" s="130" t="s">
        <v>715</v>
      </c>
      <c r="D542" s="599"/>
      <c r="E542" s="599"/>
      <c r="F542" s="599"/>
      <c r="G542" s="599"/>
      <c r="H542" s="599"/>
      <c r="I542" s="599"/>
      <c r="J542" s="601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  <c r="AA542" s="98"/>
      <c r="AB542" s="98"/>
      <c r="AC542" s="98"/>
      <c r="AD542" s="98"/>
      <c r="AE542" s="98"/>
      <c r="AF542" s="98"/>
      <c r="AG542" s="98"/>
      <c r="AH542" s="98"/>
      <c r="AI542" s="98"/>
    </row>
    <row r="543" spans="1:35" ht="3" customHeight="1">
      <c r="A543" s="680"/>
      <c r="B543" s="681"/>
      <c r="C543" s="681"/>
      <c r="D543" s="681"/>
      <c r="E543" s="681"/>
      <c r="F543" s="681"/>
      <c r="G543" s="681"/>
      <c r="H543" s="681"/>
      <c r="I543" s="681"/>
      <c r="J543" s="372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  <c r="AA543" s="98"/>
      <c r="AB543" s="98"/>
      <c r="AC543" s="98"/>
      <c r="AD543" s="98"/>
      <c r="AE543" s="98"/>
      <c r="AF543" s="98"/>
      <c r="AG543" s="98"/>
      <c r="AH543" s="98"/>
      <c r="AI543" s="98"/>
    </row>
    <row r="544" spans="1:35" ht="22.5" customHeight="1">
      <c r="A544" s="622" t="s">
        <v>718</v>
      </c>
      <c r="B544" s="587"/>
      <c r="C544" s="587"/>
      <c r="D544" s="587"/>
      <c r="E544" s="587"/>
      <c r="F544" s="587"/>
      <c r="G544" s="587"/>
      <c r="H544" s="587"/>
      <c r="I544" s="587"/>
      <c r="J544" s="372"/>
      <c r="K544" s="98"/>
      <c r="L544" s="79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  <c r="AH544" s="80"/>
      <c r="AI544" s="80"/>
    </row>
    <row r="545" spans="1:35" ht="16.5" customHeight="1">
      <c r="A545" s="623" t="s">
        <v>719</v>
      </c>
      <c r="B545" s="621"/>
      <c r="C545" s="621"/>
      <c r="D545" s="621"/>
      <c r="E545" s="621"/>
      <c r="F545" s="621"/>
      <c r="G545" s="621"/>
      <c r="H545" s="621"/>
      <c r="I545" s="621"/>
      <c r="J545" s="372"/>
      <c r="K545" s="98"/>
      <c r="L545" s="79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</row>
    <row r="546" spans="1:35" ht="30" customHeight="1">
      <c r="A546" s="400"/>
      <c r="B546" s="604" t="s">
        <v>720</v>
      </c>
      <c r="C546" s="298" t="s">
        <v>721</v>
      </c>
      <c r="D546" s="632" t="s">
        <v>93</v>
      </c>
      <c r="E546" s="636" t="s">
        <v>42</v>
      </c>
      <c r="F546" s="668" t="s">
        <v>94</v>
      </c>
      <c r="G546" s="646">
        <f>H546/1.2</f>
        <v>4560</v>
      </c>
      <c r="H546" s="682">
        <v>5472</v>
      </c>
      <c r="I546" s="629">
        <f>H546*(1-$I$5)</f>
        <v>5198.3999999999996</v>
      </c>
      <c r="J546" s="600">
        <f>H546/1.2</f>
        <v>4560</v>
      </c>
      <c r="K546" s="98"/>
      <c r="L546" s="79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</row>
    <row r="547" spans="1:35" ht="21.75" customHeight="1">
      <c r="A547" s="119"/>
      <c r="B547" s="599"/>
      <c r="C547" s="401" t="s">
        <v>722</v>
      </c>
      <c r="D547" s="599"/>
      <c r="E547" s="599"/>
      <c r="F547" s="599"/>
      <c r="G547" s="599"/>
      <c r="H547" s="599"/>
      <c r="I547" s="599"/>
      <c r="J547" s="601"/>
      <c r="K547" s="98"/>
      <c r="L547" s="79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  <c r="AH547" s="80"/>
      <c r="AI547" s="80"/>
    </row>
    <row r="548" spans="1:35" ht="30" customHeight="1">
      <c r="A548" s="400"/>
      <c r="B548" s="604" t="s">
        <v>723</v>
      </c>
      <c r="C548" s="298" t="s">
        <v>724</v>
      </c>
      <c r="D548" s="632" t="s">
        <v>93</v>
      </c>
      <c r="E548" s="636" t="s">
        <v>42</v>
      </c>
      <c r="F548" s="668" t="s">
        <v>94</v>
      </c>
      <c r="G548" s="646">
        <f>H548/1.2</f>
        <v>5725</v>
      </c>
      <c r="H548" s="682">
        <v>6870</v>
      </c>
      <c r="I548" s="629">
        <f>H548*(1-$I$5)</f>
        <v>6526.5</v>
      </c>
      <c r="J548" s="600">
        <f>H548/1.2</f>
        <v>5725</v>
      </c>
      <c r="K548" s="98"/>
      <c r="L548" s="79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  <c r="AH548" s="80"/>
      <c r="AI548" s="80"/>
    </row>
    <row r="549" spans="1:35" ht="15" customHeight="1">
      <c r="A549" s="119"/>
      <c r="B549" s="599"/>
      <c r="C549" s="401" t="s">
        <v>725</v>
      </c>
      <c r="D549" s="599"/>
      <c r="E549" s="599"/>
      <c r="F549" s="599"/>
      <c r="G549" s="599"/>
      <c r="H549" s="599"/>
      <c r="I549" s="599"/>
      <c r="J549" s="601"/>
      <c r="K549" s="98"/>
      <c r="L549" s="79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</row>
    <row r="550" spans="1:35" ht="30" customHeight="1">
      <c r="A550" s="119"/>
      <c r="B550" s="604" t="s">
        <v>726</v>
      </c>
      <c r="C550" s="298" t="s">
        <v>727</v>
      </c>
      <c r="D550" s="632" t="s">
        <v>93</v>
      </c>
      <c r="E550" s="636" t="s">
        <v>42</v>
      </c>
      <c r="F550" s="668" t="s">
        <v>94</v>
      </c>
      <c r="G550" s="646">
        <f>H550/1.2</f>
        <v>7735</v>
      </c>
      <c r="H550" s="682">
        <v>9282</v>
      </c>
      <c r="I550" s="629">
        <f>H550*(1-$I$5)</f>
        <v>8817.9</v>
      </c>
      <c r="J550" s="600">
        <f>H550/1.2</f>
        <v>7735</v>
      </c>
      <c r="K550" s="98"/>
      <c r="L550" s="79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</row>
    <row r="551" spans="1:35" ht="15" customHeight="1">
      <c r="A551" s="119"/>
      <c r="B551" s="599"/>
      <c r="C551" s="401" t="s">
        <v>728</v>
      </c>
      <c r="D551" s="599"/>
      <c r="E551" s="599"/>
      <c r="F551" s="599"/>
      <c r="G551" s="599"/>
      <c r="H551" s="599"/>
      <c r="I551" s="599"/>
      <c r="J551" s="601"/>
      <c r="K551" s="98"/>
      <c r="L551" s="79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  <c r="AH551" s="80"/>
      <c r="AI551" s="80"/>
    </row>
    <row r="552" spans="1:35" ht="30" customHeight="1">
      <c r="A552" s="119"/>
      <c r="B552" s="604" t="s">
        <v>729</v>
      </c>
      <c r="C552" s="298" t="s">
        <v>730</v>
      </c>
      <c r="D552" s="632" t="s">
        <v>93</v>
      </c>
      <c r="E552" s="636" t="s">
        <v>42</v>
      </c>
      <c r="F552" s="668" t="s">
        <v>94</v>
      </c>
      <c r="G552" s="646">
        <f>H552/1.2</f>
        <v>8650</v>
      </c>
      <c r="H552" s="682">
        <v>10380</v>
      </c>
      <c r="I552" s="629">
        <f>H552*(1-$I$5)</f>
        <v>9861</v>
      </c>
      <c r="J552" s="600">
        <f>H552/1.2</f>
        <v>8650</v>
      </c>
      <c r="K552" s="98"/>
      <c r="L552" s="79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  <c r="AH552" s="80"/>
      <c r="AI552" s="80"/>
    </row>
    <row r="553" spans="1:35" ht="15" customHeight="1">
      <c r="A553" s="119"/>
      <c r="B553" s="599"/>
      <c r="C553" s="401" t="s">
        <v>731</v>
      </c>
      <c r="D553" s="599"/>
      <c r="E553" s="599"/>
      <c r="F553" s="599"/>
      <c r="G553" s="599"/>
      <c r="H553" s="599"/>
      <c r="I553" s="599"/>
      <c r="J553" s="601"/>
      <c r="K553" s="98"/>
      <c r="L553" s="79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</row>
    <row r="554" spans="1:35" ht="30" customHeight="1">
      <c r="A554" s="119"/>
      <c r="B554" s="608" t="s">
        <v>732</v>
      </c>
      <c r="C554" s="316" t="s">
        <v>733</v>
      </c>
      <c r="D554" s="633" t="s">
        <v>93</v>
      </c>
      <c r="E554" s="634" t="s">
        <v>42</v>
      </c>
      <c r="F554" s="645" t="s">
        <v>94</v>
      </c>
      <c r="G554" s="646">
        <f>H554/1.2</f>
        <v>9965</v>
      </c>
      <c r="H554" s="638">
        <v>11958</v>
      </c>
      <c r="I554" s="631">
        <f>H554*(1-$I$5)</f>
        <v>11360.1</v>
      </c>
      <c r="J554" s="600">
        <f>H554/1.2</f>
        <v>9965</v>
      </c>
      <c r="K554" s="98"/>
      <c r="L554" s="79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</row>
    <row r="555" spans="1:35" ht="15" customHeight="1">
      <c r="A555" s="128"/>
      <c r="B555" s="599"/>
      <c r="C555" s="401" t="s">
        <v>734</v>
      </c>
      <c r="D555" s="599"/>
      <c r="E555" s="599"/>
      <c r="F555" s="599"/>
      <c r="G555" s="599"/>
      <c r="H555" s="599"/>
      <c r="I555" s="599"/>
      <c r="J555" s="601"/>
      <c r="K555" s="98"/>
      <c r="L555" s="79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  <c r="AD555" s="80"/>
      <c r="AE555" s="80"/>
      <c r="AF555" s="80"/>
      <c r="AG555" s="80"/>
      <c r="AH555" s="80"/>
      <c r="AI555" s="80"/>
    </row>
    <row r="556" spans="1:35" ht="3" customHeight="1">
      <c r="A556" s="639"/>
      <c r="B556" s="590"/>
      <c r="C556" s="590"/>
      <c r="D556" s="590"/>
      <c r="E556" s="590"/>
      <c r="F556" s="590"/>
      <c r="G556" s="590"/>
      <c r="H556" s="590"/>
      <c r="I556" s="590"/>
      <c r="J556" s="393"/>
      <c r="K556" s="98"/>
      <c r="L556" s="79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  <c r="AD556" s="80"/>
      <c r="AE556" s="80"/>
      <c r="AF556" s="80"/>
      <c r="AG556" s="80"/>
      <c r="AH556" s="80"/>
      <c r="AI556" s="80"/>
    </row>
    <row r="557" spans="1:35" ht="3" hidden="1" customHeight="1">
      <c r="A557" s="639"/>
      <c r="B557" s="590"/>
      <c r="C557" s="590"/>
      <c r="D557" s="590"/>
      <c r="E557" s="590"/>
      <c r="F557" s="590"/>
      <c r="G557" s="590"/>
      <c r="H557" s="590"/>
      <c r="I557" s="590"/>
      <c r="J557" s="402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  <c r="AA557" s="98"/>
      <c r="AB557" s="98"/>
      <c r="AC557" s="98"/>
      <c r="AD557" s="98"/>
      <c r="AE557" s="98"/>
      <c r="AF557" s="98"/>
      <c r="AG557" s="98"/>
      <c r="AH557" s="98"/>
      <c r="AI557" s="98"/>
    </row>
    <row r="558" spans="1:35" ht="21" customHeight="1">
      <c r="A558" s="640" t="s">
        <v>735</v>
      </c>
      <c r="B558" s="621"/>
      <c r="C558" s="621"/>
      <c r="D558" s="621"/>
      <c r="E558" s="621"/>
      <c r="F558" s="621"/>
      <c r="G558" s="621"/>
      <c r="H558" s="621"/>
      <c r="I558" s="621"/>
      <c r="J558" s="393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  <c r="AA558" s="98"/>
      <c r="AB558" s="98"/>
      <c r="AC558" s="98"/>
      <c r="AD558" s="98"/>
      <c r="AE558" s="98"/>
      <c r="AF558" s="98"/>
      <c r="AG558" s="98"/>
      <c r="AH558" s="98"/>
      <c r="AI558" s="98"/>
    </row>
    <row r="559" spans="1:35" ht="16.5" customHeight="1">
      <c r="A559" s="119"/>
      <c r="B559" s="604" t="s">
        <v>736</v>
      </c>
      <c r="C559" s="403" t="s">
        <v>737</v>
      </c>
      <c r="D559" s="605" t="s">
        <v>101</v>
      </c>
      <c r="E559" s="606" t="s">
        <v>42</v>
      </c>
      <c r="F559" s="625" t="s">
        <v>90</v>
      </c>
      <c r="G559" s="615">
        <f>H559/1.2</f>
        <v>48.500000000000007</v>
      </c>
      <c r="H559" s="613">
        <v>58.2</v>
      </c>
      <c r="I559" s="614">
        <f>H559*(1-$I$5)</f>
        <v>55.29</v>
      </c>
      <c r="J559" s="600">
        <f>H559/1.2</f>
        <v>48.500000000000007</v>
      </c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  <c r="AA559" s="98"/>
      <c r="AB559" s="98"/>
      <c r="AC559" s="98"/>
      <c r="AD559" s="98"/>
      <c r="AE559" s="98"/>
      <c r="AF559" s="98"/>
      <c r="AG559" s="98"/>
      <c r="AH559" s="98"/>
      <c r="AI559" s="98"/>
    </row>
    <row r="560" spans="1:35" ht="16.5" customHeight="1">
      <c r="A560" s="119"/>
      <c r="B560" s="599"/>
      <c r="C560" s="404" t="s">
        <v>738</v>
      </c>
      <c r="D560" s="599"/>
      <c r="E560" s="599"/>
      <c r="F560" s="599"/>
      <c r="G560" s="599"/>
      <c r="H560" s="599"/>
      <c r="I560" s="599"/>
      <c r="J560" s="601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  <c r="AA560" s="98"/>
      <c r="AB560" s="98"/>
      <c r="AC560" s="98"/>
      <c r="AD560" s="98"/>
      <c r="AE560" s="98"/>
      <c r="AF560" s="98"/>
      <c r="AG560" s="98"/>
      <c r="AH560" s="98"/>
      <c r="AI560" s="98"/>
    </row>
    <row r="561" spans="1:35" ht="16.5" customHeight="1">
      <c r="A561" s="119"/>
      <c r="B561" s="608" t="s">
        <v>739</v>
      </c>
      <c r="C561" s="405" t="s">
        <v>740</v>
      </c>
      <c r="D561" s="610" t="s">
        <v>101</v>
      </c>
      <c r="E561" s="611" t="s">
        <v>42</v>
      </c>
      <c r="F561" s="609" t="s">
        <v>94</v>
      </c>
      <c r="G561" s="615">
        <f>H561/1.2</f>
        <v>65</v>
      </c>
      <c r="H561" s="616">
        <v>78</v>
      </c>
      <c r="I561" s="617">
        <f>H561*(1-$I$5)</f>
        <v>74.099999999999994</v>
      </c>
      <c r="J561" s="600">
        <f>H561/1.2</f>
        <v>65</v>
      </c>
      <c r="K561" s="98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  <c r="AA561" s="98"/>
      <c r="AB561" s="98"/>
      <c r="AC561" s="98"/>
      <c r="AD561" s="98"/>
      <c r="AE561" s="98"/>
      <c r="AF561" s="98"/>
      <c r="AG561" s="98"/>
      <c r="AH561" s="98"/>
      <c r="AI561" s="98"/>
    </row>
    <row r="562" spans="1:35" ht="16.5" customHeight="1">
      <c r="A562" s="119"/>
      <c r="B562" s="599"/>
      <c r="C562" s="404" t="s">
        <v>741</v>
      </c>
      <c r="D562" s="599"/>
      <c r="E562" s="599"/>
      <c r="F562" s="599"/>
      <c r="G562" s="599"/>
      <c r="H562" s="599"/>
      <c r="I562" s="599"/>
      <c r="J562" s="601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  <c r="AA562" s="98"/>
      <c r="AB562" s="98"/>
      <c r="AC562" s="98"/>
      <c r="AD562" s="98"/>
      <c r="AE562" s="98"/>
      <c r="AF562" s="98"/>
      <c r="AG562" s="98"/>
      <c r="AH562" s="98"/>
      <c r="AI562" s="98"/>
    </row>
    <row r="563" spans="1:35" ht="16.5" customHeight="1">
      <c r="A563" s="119"/>
      <c r="B563" s="608" t="s">
        <v>742</v>
      </c>
      <c r="C563" s="405" t="s">
        <v>743</v>
      </c>
      <c r="D563" s="610" t="s">
        <v>101</v>
      </c>
      <c r="E563" s="611" t="s">
        <v>42</v>
      </c>
      <c r="F563" s="609" t="s">
        <v>94</v>
      </c>
      <c r="G563" s="615">
        <f>H563/1.2</f>
        <v>70</v>
      </c>
      <c r="H563" s="616">
        <v>84</v>
      </c>
      <c r="I563" s="617">
        <f>H563*(1-$I$5)</f>
        <v>79.8</v>
      </c>
      <c r="J563" s="600">
        <f>H563/1.2</f>
        <v>70</v>
      </c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  <c r="AA563" s="98"/>
      <c r="AB563" s="98"/>
      <c r="AC563" s="98"/>
      <c r="AD563" s="98"/>
      <c r="AE563" s="98"/>
      <c r="AF563" s="98"/>
      <c r="AG563" s="98"/>
      <c r="AH563" s="98"/>
      <c r="AI563" s="98"/>
    </row>
    <row r="564" spans="1:35" ht="16.5" customHeight="1">
      <c r="A564" s="128"/>
      <c r="B564" s="599"/>
      <c r="C564" s="404" t="s">
        <v>744</v>
      </c>
      <c r="D564" s="599"/>
      <c r="E564" s="599"/>
      <c r="F564" s="599"/>
      <c r="G564" s="599"/>
      <c r="H564" s="599"/>
      <c r="I564" s="599"/>
      <c r="J564" s="601"/>
      <c r="K564" s="98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98"/>
      <c r="AA564" s="98"/>
      <c r="AB564" s="98"/>
      <c r="AC564" s="98"/>
      <c r="AD564" s="98"/>
      <c r="AE564" s="98"/>
      <c r="AF564" s="98"/>
      <c r="AG564" s="98"/>
      <c r="AH564" s="98"/>
      <c r="AI564" s="98"/>
    </row>
    <row r="565" spans="1:35" ht="27.75" customHeight="1">
      <c r="A565" s="119"/>
      <c r="B565" s="608" t="s">
        <v>745</v>
      </c>
      <c r="C565" s="403" t="s">
        <v>746</v>
      </c>
      <c r="D565" s="610" t="s">
        <v>101</v>
      </c>
      <c r="E565" s="611" t="s">
        <v>42</v>
      </c>
      <c r="F565" s="609" t="s">
        <v>94</v>
      </c>
      <c r="G565" s="615">
        <f>H565/1.2</f>
        <v>490</v>
      </c>
      <c r="H565" s="616">
        <v>588</v>
      </c>
      <c r="I565" s="617">
        <f>H565*(1-$I$5)</f>
        <v>558.6</v>
      </c>
      <c r="J565" s="600">
        <f>H565/1.2</f>
        <v>490</v>
      </c>
      <c r="K565" s="624" t="s">
        <v>396</v>
      </c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98"/>
      <c r="AA565" s="98"/>
      <c r="AB565" s="98"/>
      <c r="AC565" s="98"/>
      <c r="AD565" s="98"/>
      <c r="AE565" s="98"/>
      <c r="AF565" s="98"/>
      <c r="AG565" s="98"/>
      <c r="AH565" s="98"/>
      <c r="AI565" s="98"/>
    </row>
    <row r="566" spans="1:35" ht="27.75" customHeight="1">
      <c r="A566" s="128"/>
      <c r="B566" s="599"/>
      <c r="C566" s="404" t="s">
        <v>747</v>
      </c>
      <c r="D566" s="599"/>
      <c r="E566" s="599"/>
      <c r="F566" s="599"/>
      <c r="G566" s="599"/>
      <c r="H566" s="599"/>
      <c r="I566" s="599"/>
      <c r="J566" s="601"/>
      <c r="K566" s="601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  <c r="AA566" s="98"/>
      <c r="AB566" s="98"/>
      <c r="AC566" s="98"/>
      <c r="AD566" s="98"/>
      <c r="AE566" s="98"/>
      <c r="AF566" s="98"/>
      <c r="AG566" s="98"/>
      <c r="AH566" s="98"/>
      <c r="AI566" s="98"/>
    </row>
    <row r="567" spans="1:35" ht="19.5" customHeight="1">
      <c r="A567" s="119"/>
      <c r="B567" s="604" t="s">
        <v>748</v>
      </c>
      <c r="C567" s="403" t="s">
        <v>749</v>
      </c>
      <c r="D567" s="632" t="s">
        <v>93</v>
      </c>
      <c r="E567" s="636" t="s">
        <v>42</v>
      </c>
      <c r="F567" s="637" t="s">
        <v>90</v>
      </c>
      <c r="G567" s="615">
        <f>H567/1.2</f>
        <v>145</v>
      </c>
      <c r="H567" s="628">
        <v>174</v>
      </c>
      <c r="I567" s="629">
        <f>H567*(1-$I$5)</f>
        <v>165.29999999999998</v>
      </c>
      <c r="J567" s="600">
        <f>H567/1.2</f>
        <v>145</v>
      </c>
      <c r="K567" s="98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98"/>
      <c r="AA567" s="98"/>
      <c r="AB567" s="98"/>
      <c r="AC567" s="98"/>
      <c r="AD567" s="98"/>
      <c r="AE567" s="98"/>
      <c r="AF567" s="98"/>
      <c r="AG567" s="98"/>
      <c r="AH567" s="98"/>
      <c r="AI567" s="98"/>
    </row>
    <row r="568" spans="1:35" ht="19.5" customHeight="1">
      <c r="A568" s="119"/>
      <c r="B568" s="599"/>
      <c r="C568" s="404" t="s">
        <v>750</v>
      </c>
      <c r="D568" s="599"/>
      <c r="E568" s="599"/>
      <c r="F568" s="599"/>
      <c r="G568" s="599"/>
      <c r="H568" s="599"/>
      <c r="I568" s="599"/>
      <c r="J568" s="601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  <c r="AA568" s="98"/>
      <c r="AB568" s="98"/>
      <c r="AC568" s="98"/>
      <c r="AD568" s="98"/>
      <c r="AE568" s="98"/>
      <c r="AF568" s="98"/>
      <c r="AG568" s="98"/>
      <c r="AH568" s="98"/>
      <c r="AI568" s="98"/>
    </row>
    <row r="569" spans="1:35" ht="19.5" customHeight="1">
      <c r="A569" s="119"/>
      <c r="B569" s="608" t="s">
        <v>751</v>
      </c>
      <c r="C569" s="406" t="s">
        <v>752</v>
      </c>
      <c r="D569" s="633" t="s">
        <v>93</v>
      </c>
      <c r="E569" s="634" t="s">
        <v>42</v>
      </c>
      <c r="F569" s="635" t="s">
        <v>90</v>
      </c>
      <c r="G569" s="615">
        <f>H569/1.2</f>
        <v>155</v>
      </c>
      <c r="H569" s="630">
        <v>186</v>
      </c>
      <c r="I569" s="631">
        <f>H569*(1-$I$5)</f>
        <v>176.7</v>
      </c>
      <c r="J569" s="600">
        <f>H569/1.2</f>
        <v>155</v>
      </c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  <c r="AA569" s="98"/>
      <c r="AB569" s="98"/>
      <c r="AC569" s="98"/>
      <c r="AD569" s="98"/>
      <c r="AE569" s="98"/>
      <c r="AF569" s="98"/>
      <c r="AG569" s="98"/>
      <c r="AH569" s="98"/>
      <c r="AI569" s="98"/>
    </row>
    <row r="570" spans="1:35" ht="19.5" customHeight="1">
      <c r="A570" s="128"/>
      <c r="B570" s="599"/>
      <c r="C570" s="404" t="s">
        <v>753</v>
      </c>
      <c r="D570" s="599"/>
      <c r="E570" s="599"/>
      <c r="F570" s="599"/>
      <c r="G570" s="599"/>
      <c r="H570" s="599"/>
      <c r="I570" s="599"/>
      <c r="J570" s="601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  <c r="AA570" s="98"/>
      <c r="AB570" s="98"/>
      <c r="AC570" s="98"/>
      <c r="AD570" s="98"/>
      <c r="AE570" s="98"/>
      <c r="AF570" s="98"/>
      <c r="AG570" s="98"/>
      <c r="AH570" s="98"/>
      <c r="AI570" s="98"/>
    </row>
    <row r="571" spans="1:35" ht="19.5" customHeight="1">
      <c r="A571" s="119"/>
      <c r="B571" s="604" t="s">
        <v>754</v>
      </c>
      <c r="C571" s="403" t="s">
        <v>755</v>
      </c>
      <c r="D571" s="605" t="s">
        <v>101</v>
      </c>
      <c r="E571" s="606" t="s">
        <v>42</v>
      </c>
      <c r="F571" s="607" t="s">
        <v>94</v>
      </c>
      <c r="G571" s="615">
        <f>H571/1.2</f>
        <v>475</v>
      </c>
      <c r="H571" s="613">
        <v>570</v>
      </c>
      <c r="I571" s="614">
        <f>H571*(1-$I$5)</f>
        <v>541.5</v>
      </c>
      <c r="J571" s="600">
        <f>H571/1.2</f>
        <v>475</v>
      </c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  <c r="AA571" s="98"/>
      <c r="AB571" s="98"/>
      <c r="AC571" s="98"/>
      <c r="AD571" s="98"/>
      <c r="AE571" s="98"/>
      <c r="AF571" s="98"/>
      <c r="AG571" s="98"/>
      <c r="AH571" s="98"/>
      <c r="AI571" s="98"/>
    </row>
    <row r="572" spans="1:35" ht="19.5" customHeight="1">
      <c r="A572" s="119"/>
      <c r="B572" s="599"/>
      <c r="C572" s="404" t="s">
        <v>756</v>
      </c>
      <c r="D572" s="599"/>
      <c r="E572" s="599"/>
      <c r="F572" s="599"/>
      <c r="G572" s="599"/>
      <c r="H572" s="599"/>
      <c r="I572" s="599"/>
      <c r="J572" s="601"/>
      <c r="K572" s="98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  <c r="AA572" s="98"/>
      <c r="AB572" s="98"/>
      <c r="AC572" s="98"/>
      <c r="AD572" s="98"/>
      <c r="AE572" s="98"/>
      <c r="AF572" s="98"/>
      <c r="AG572" s="98"/>
      <c r="AH572" s="98"/>
      <c r="AI572" s="98"/>
    </row>
    <row r="573" spans="1:35" ht="19.5" customHeight="1">
      <c r="A573" s="119"/>
      <c r="B573" s="608" t="s">
        <v>757</v>
      </c>
      <c r="C573" s="406" t="s">
        <v>755</v>
      </c>
      <c r="D573" s="610" t="s">
        <v>101</v>
      </c>
      <c r="E573" s="611" t="s">
        <v>42</v>
      </c>
      <c r="F573" s="626" t="s">
        <v>90</v>
      </c>
      <c r="G573" s="615">
        <f>H573/1.2</f>
        <v>560</v>
      </c>
      <c r="H573" s="616">
        <v>672</v>
      </c>
      <c r="I573" s="617">
        <f>H573*(1-$I$5)</f>
        <v>638.4</v>
      </c>
      <c r="J573" s="600">
        <f>H573/1.2</f>
        <v>560</v>
      </c>
      <c r="K573" s="98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  <c r="AA573" s="98"/>
      <c r="AB573" s="98"/>
      <c r="AC573" s="98"/>
      <c r="AD573" s="98"/>
      <c r="AE573" s="98"/>
      <c r="AF573" s="98"/>
      <c r="AG573" s="98"/>
      <c r="AH573" s="98"/>
      <c r="AI573" s="98"/>
    </row>
    <row r="574" spans="1:35" ht="19.5" customHeight="1">
      <c r="A574" s="128"/>
      <c r="B574" s="599"/>
      <c r="C574" s="404" t="s">
        <v>758</v>
      </c>
      <c r="D574" s="599"/>
      <c r="E574" s="599"/>
      <c r="F574" s="599"/>
      <c r="G574" s="599"/>
      <c r="H574" s="599"/>
      <c r="I574" s="599"/>
      <c r="J574" s="601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  <c r="AA574" s="98"/>
      <c r="AB574" s="98"/>
      <c r="AC574" s="98"/>
      <c r="AD574" s="98"/>
      <c r="AE574" s="98"/>
      <c r="AF574" s="98"/>
      <c r="AG574" s="98"/>
      <c r="AH574" s="98"/>
      <c r="AI574" s="98"/>
    </row>
    <row r="575" spans="1:35" ht="19.5" customHeight="1">
      <c r="A575" s="119"/>
      <c r="B575" s="604" t="s">
        <v>759</v>
      </c>
      <c r="C575" s="403" t="s">
        <v>760</v>
      </c>
      <c r="D575" s="605" t="s">
        <v>101</v>
      </c>
      <c r="E575" s="606" t="s">
        <v>42</v>
      </c>
      <c r="F575" s="607" t="s">
        <v>94</v>
      </c>
      <c r="G575" s="615">
        <f>H575/1.2</f>
        <v>830</v>
      </c>
      <c r="H575" s="613">
        <v>996</v>
      </c>
      <c r="I575" s="614">
        <f>H575*(1-$I$5)</f>
        <v>946.19999999999993</v>
      </c>
      <c r="J575" s="600">
        <f>H575/1.2</f>
        <v>830</v>
      </c>
      <c r="K575" s="624" t="s">
        <v>396</v>
      </c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  <c r="AA575" s="98"/>
      <c r="AB575" s="98"/>
      <c r="AC575" s="98"/>
      <c r="AD575" s="98"/>
      <c r="AE575" s="98"/>
      <c r="AF575" s="98"/>
      <c r="AG575" s="98"/>
      <c r="AH575" s="98"/>
      <c r="AI575" s="98"/>
    </row>
    <row r="576" spans="1:35" ht="19.5" customHeight="1">
      <c r="A576" s="119"/>
      <c r="B576" s="599"/>
      <c r="C576" s="404" t="s">
        <v>747</v>
      </c>
      <c r="D576" s="599"/>
      <c r="E576" s="599"/>
      <c r="F576" s="599"/>
      <c r="G576" s="599"/>
      <c r="H576" s="599"/>
      <c r="I576" s="599"/>
      <c r="J576" s="601"/>
      <c r="K576" s="601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  <c r="AA576" s="98"/>
      <c r="AB576" s="98"/>
      <c r="AC576" s="98"/>
      <c r="AD576" s="98"/>
      <c r="AE576" s="98"/>
      <c r="AF576" s="98"/>
      <c r="AG576" s="98"/>
      <c r="AH576" s="98"/>
      <c r="AI576" s="98"/>
    </row>
    <row r="577" spans="1:35" ht="19.5" customHeight="1">
      <c r="A577" s="119"/>
      <c r="B577" s="608" t="s">
        <v>761</v>
      </c>
      <c r="C577" s="403" t="s">
        <v>760</v>
      </c>
      <c r="D577" s="610" t="s">
        <v>101</v>
      </c>
      <c r="E577" s="611" t="s">
        <v>42</v>
      </c>
      <c r="F577" s="609" t="s">
        <v>94</v>
      </c>
      <c r="G577" s="615">
        <f>H577/1.2</f>
        <v>900</v>
      </c>
      <c r="H577" s="616">
        <v>1080</v>
      </c>
      <c r="I577" s="617">
        <f>H577*(1-$I$5)</f>
        <v>1026</v>
      </c>
      <c r="J577" s="600">
        <f>H577/1.2</f>
        <v>900</v>
      </c>
      <c r="K577" s="624" t="s">
        <v>396</v>
      </c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  <c r="AA577" s="98"/>
      <c r="AB577" s="98"/>
      <c r="AC577" s="98"/>
      <c r="AD577" s="98"/>
      <c r="AE577" s="98"/>
      <c r="AF577" s="98"/>
      <c r="AG577" s="98"/>
      <c r="AH577" s="98"/>
      <c r="AI577" s="98"/>
    </row>
    <row r="578" spans="1:35" ht="19.5" customHeight="1">
      <c r="A578" s="128"/>
      <c r="B578" s="599"/>
      <c r="C578" s="404" t="s">
        <v>747</v>
      </c>
      <c r="D578" s="599"/>
      <c r="E578" s="599"/>
      <c r="F578" s="599"/>
      <c r="G578" s="599"/>
      <c r="H578" s="599"/>
      <c r="I578" s="599"/>
      <c r="J578" s="601"/>
      <c r="K578" s="601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  <c r="AA578" s="98"/>
      <c r="AB578" s="98"/>
      <c r="AC578" s="98"/>
      <c r="AD578" s="98"/>
      <c r="AE578" s="98"/>
      <c r="AF578" s="98"/>
      <c r="AG578" s="98"/>
      <c r="AH578" s="98"/>
      <c r="AI578" s="98"/>
    </row>
    <row r="579" spans="1:35" ht="19.5" customHeight="1">
      <c r="A579" s="119"/>
      <c r="B579" s="604" t="s">
        <v>762</v>
      </c>
      <c r="C579" s="403" t="s">
        <v>763</v>
      </c>
      <c r="D579" s="169" t="s">
        <v>89</v>
      </c>
      <c r="E579" s="170" t="s">
        <v>42</v>
      </c>
      <c r="F579" s="321" t="s">
        <v>90</v>
      </c>
      <c r="G579" s="615">
        <f>H579/1.2</f>
        <v>580</v>
      </c>
      <c r="H579" s="173">
        <v>696</v>
      </c>
      <c r="I579" s="174">
        <f t="shared" ref="I579:I583" si="59">H579*(1-$I$5)</f>
        <v>661.19999999999993</v>
      </c>
      <c r="J579" s="127">
        <f t="shared" ref="J579:J583" si="60">H579/1.2</f>
        <v>580</v>
      </c>
      <c r="K579" s="98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  <c r="AA579" s="98"/>
      <c r="AB579" s="98"/>
      <c r="AC579" s="98"/>
      <c r="AD579" s="98"/>
      <c r="AE579" s="98"/>
      <c r="AF579" s="98"/>
      <c r="AG579" s="98"/>
      <c r="AH579" s="98"/>
      <c r="AI579" s="98"/>
    </row>
    <row r="580" spans="1:35" ht="19.5" customHeight="1">
      <c r="A580" s="119"/>
      <c r="B580" s="599"/>
      <c r="C580" s="404" t="s">
        <v>764</v>
      </c>
      <c r="D580" s="241" t="s">
        <v>145</v>
      </c>
      <c r="E580" s="240" t="s">
        <v>42</v>
      </c>
      <c r="F580" s="398" t="s">
        <v>94</v>
      </c>
      <c r="G580" s="599"/>
      <c r="H580" s="243">
        <v>894</v>
      </c>
      <c r="I580" s="244">
        <f t="shared" si="59"/>
        <v>849.3</v>
      </c>
      <c r="J580" s="127">
        <f t="shared" si="60"/>
        <v>745</v>
      </c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  <c r="AA580" s="98"/>
      <c r="AB580" s="98"/>
      <c r="AC580" s="98"/>
      <c r="AD580" s="98"/>
      <c r="AE580" s="98"/>
      <c r="AF580" s="98"/>
      <c r="AG580" s="98"/>
      <c r="AH580" s="98"/>
      <c r="AI580" s="98"/>
    </row>
    <row r="581" spans="1:35" ht="19.5" customHeight="1">
      <c r="A581" s="119"/>
      <c r="B581" s="608" t="s">
        <v>765</v>
      </c>
      <c r="C581" s="406" t="s">
        <v>766</v>
      </c>
      <c r="D581" s="219" t="s">
        <v>89</v>
      </c>
      <c r="E581" s="220" t="s">
        <v>42</v>
      </c>
      <c r="F581" s="309" t="s">
        <v>94</v>
      </c>
      <c r="G581" s="615">
        <f>H581/1.2</f>
        <v>662.5</v>
      </c>
      <c r="H581" s="222">
        <v>795</v>
      </c>
      <c r="I581" s="223">
        <f t="shared" si="59"/>
        <v>755.25</v>
      </c>
      <c r="J581" s="127">
        <f t="shared" si="60"/>
        <v>662.5</v>
      </c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  <c r="AA581" s="98"/>
      <c r="AB581" s="98"/>
      <c r="AC581" s="98"/>
      <c r="AD581" s="98"/>
      <c r="AE581" s="98"/>
      <c r="AF581" s="98"/>
      <c r="AG581" s="98"/>
      <c r="AH581" s="98"/>
      <c r="AI581" s="98"/>
    </row>
    <row r="582" spans="1:35" ht="19.5" customHeight="1">
      <c r="A582" s="128"/>
      <c r="B582" s="599"/>
      <c r="C582" s="404" t="s">
        <v>767</v>
      </c>
      <c r="D582" s="241" t="s">
        <v>145</v>
      </c>
      <c r="E582" s="240" t="s">
        <v>42</v>
      </c>
      <c r="F582" s="398" t="s">
        <v>94</v>
      </c>
      <c r="G582" s="599"/>
      <c r="H582" s="243">
        <v>996</v>
      </c>
      <c r="I582" s="244">
        <f t="shared" si="59"/>
        <v>946.19999999999993</v>
      </c>
      <c r="J582" s="127">
        <f t="shared" si="60"/>
        <v>830</v>
      </c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  <c r="AA582" s="98"/>
      <c r="AB582" s="98"/>
      <c r="AC582" s="98"/>
      <c r="AD582" s="98"/>
      <c r="AE582" s="98"/>
      <c r="AF582" s="98"/>
      <c r="AG582" s="98"/>
      <c r="AH582" s="98"/>
      <c r="AI582" s="98"/>
    </row>
    <row r="583" spans="1:35" ht="19.5" customHeight="1">
      <c r="A583" s="119"/>
      <c r="B583" s="604" t="s">
        <v>768</v>
      </c>
      <c r="C583" s="403" t="s">
        <v>769</v>
      </c>
      <c r="D583" s="605" t="s">
        <v>91</v>
      </c>
      <c r="E583" s="606" t="s">
        <v>42</v>
      </c>
      <c r="F583" s="625" t="s">
        <v>90</v>
      </c>
      <c r="G583" s="615">
        <f>H583/1.2</f>
        <v>662.5</v>
      </c>
      <c r="H583" s="613">
        <v>795</v>
      </c>
      <c r="I583" s="614">
        <f t="shared" si="59"/>
        <v>755.25</v>
      </c>
      <c r="J583" s="600">
        <f t="shared" si="60"/>
        <v>662.5</v>
      </c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  <c r="AA583" s="98"/>
      <c r="AB583" s="98"/>
      <c r="AC583" s="98"/>
      <c r="AD583" s="98"/>
      <c r="AE583" s="98"/>
      <c r="AF583" s="98"/>
      <c r="AG583" s="98"/>
      <c r="AH583" s="98"/>
      <c r="AI583" s="98"/>
    </row>
    <row r="584" spans="1:35" ht="19.5" customHeight="1">
      <c r="A584" s="119"/>
      <c r="B584" s="599"/>
      <c r="C584" s="404" t="s">
        <v>770</v>
      </c>
      <c r="D584" s="599"/>
      <c r="E584" s="599"/>
      <c r="F584" s="599"/>
      <c r="G584" s="599"/>
      <c r="H584" s="599"/>
      <c r="I584" s="599"/>
      <c r="J584" s="601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  <c r="AA584" s="98"/>
      <c r="AB584" s="98"/>
      <c r="AC584" s="98"/>
      <c r="AD584" s="98"/>
      <c r="AE584" s="98"/>
      <c r="AF584" s="98"/>
      <c r="AG584" s="98"/>
      <c r="AH584" s="98"/>
      <c r="AI584" s="98"/>
    </row>
    <row r="585" spans="1:35" ht="19.5" customHeight="1">
      <c r="A585" s="119"/>
      <c r="B585" s="608" t="s">
        <v>771</v>
      </c>
      <c r="C585" s="406" t="s">
        <v>772</v>
      </c>
      <c r="D585" s="610" t="s">
        <v>91</v>
      </c>
      <c r="E585" s="611" t="s">
        <v>42</v>
      </c>
      <c r="F585" s="609" t="s">
        <v>94</v>
      </c>
      <c r="G585" s="615">
        <f>H585/1.2</f>
        <v>820</v>
      </c>
      <c r="H585" s="616">
        <v>984</v>
      </c>
      <c r="I585" s="617">
        <f>H585*(1-$I$5)</f>
        <v>934.8</v>
      </c>
      <c r="J585" s="600">
        <f>H585/1.2</f>
        <v>820</v>
      </c>
      <c r="K585" s="627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  <c r="Z585" s="98"/>
      <c r="AA585" s="98"/>
      <c r="AB585" s="98"/>
      <c r="AC585" s="98"/>
      <c r="AD585" s="98"/>
      <c r="AE585" s="98"/>
      <c r="AF585" s="98"/>
      <c r="AG585" s="98"/>
      <c r="AH585" s="98"/>
      <c r="AI585" s="98"/>
    </row>
    <row r="586" spans="1:35" ht="19.5" customHeight="1">
      <c r="A586" s="128"/>
      <c r="B586" s="599"/>
      <c r="C586" s="407" t="s">
        <v>773</v>
      </c>
      <c r="D586" s="599"/>
      <c r="E586" s="599"/>
      <c r="F586" s="599"/>
      <c r="G586" s="599"/>
      <c r="H586" s="599"/>
      <c r="I586" s="599"/>
      <c r="J586" s="601"/>
      <c r="K586" s="601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  <c r="AA586" s="98"/>
      <c r="AB586" s="98"/>
      <c r="AC586" s="98"/>
      <c r="AD586" s="98"/>
      <c r="AE586" s="98"/>
      <c r="AF586" s="98"/>
      <c r="AG586" s="98"/>
      <c r="AH586" s="98"/>
      <c r="AI586" s="98"/>
    </row>
    <row r="587" spans="1:35" ht="20.25" customHeight="1">
      <c r="A587" s="119"/>
      <c r="B587" s="604" t="s">
        <v>774</v>
      </c>
      <c r="C587" s="298" t="s">
        <v>775</v>
      </c>
      <c r="D587" s="605" t="s">
        <v>91</v>
      </c>
      <c r="E587" s="606" t="s">
        <v>42</v>
      </c>
      <c r="F587" s="625" t="s">
        <v>90</v>
      </c>
      <c r="G587" s="615">
        <f>H587/1.2</f>
        <v>2075</v>
      </c>
      <c r="H587" s="613">
        <v>2490</v>
      </c>
      <c r="I587" s="614">
        <f>H587*(1-$I$5)</f>
        <v>2365.5</v>
      </c>
      <c r="J587" s="600">
        <f>H587/1.2</f>
        <v>2075</v>
      </c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  <c r="AA587" s="98"/>
      <c r="AB587" s="98"/>
      <c r="AC587" s="98"/>
      <c r="AD587" s="98"/>
      <c r="AE587" s="98"/>
      <c r="AF587" s="98"/>
      <c r="AG587" s="98"/>
      <c r="AH587" s="98"/>
      <c r="AI587" s="98"/>
    </row>
    <row r="588" spans="1:35" ht="30" customHeight="1">
      <c r="A588" s="119"/>
      <c r="B588" s="599"/>
      <c r="C588" s="404" t="s">
        <v>776</v>
      </c>
      <c r="D588" s="599"/>
      <c r="E588" s="599"/>
      <c r="F588" s="599"/>
      <c r="G588" s="599"/>
      <c r="H588" s="599"/>
      <c r="I588" s="599"/>
      <c r="J588" s="601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  <c r="AA588" s="98"/>
      <c r="AB588" s="98"/>
      <c r="AC588" s="98"/>
      <c r="AD588" s="98"/>
      <c r="AE588" s="98"/>
      <c r="AF588" s="98"/>
      <c r="AG588" s="98"/>
      <c r="AH588" s="98"/>
      <c r="AI588" s="98"/>
    </row>
    <row r="589" spans="1:35" ht="21" customHeight="1">
      <c r="A589" s="119"/>
      <c r="B589" s="608" t="s">
        <v>777</v>
      </c>
      <c r="C589" s="316" t="s">
        <v>778</v>
      </c>
      <c r="D589" s="610" t="s">
        <v>91</v>
      </c>
      <c r="E589" s="611" t="s">
        <v>42</v>
      </c>
      <c r="F589" s="626" t="s">
        <v>90</v>
      </c>
      <c r="G589" s="615">
        <f>H589/1.2</f>
        <v>4660</v>
      </c>
      <c r="H589" s="616">
        <v>5592</v>
      </c>
      <c r="I589" s="617">
        <f>H589*(1-$I$5)</f>
        <v>5312.4</v>
      </c>
      <c r="J589" s="600">
        <f>H589/1.2</f>
        <v>4660</v>
      </c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  <c r="AA589" s="98"/>
      <c r="AB589" s="98"/>
      <c r="AC589" s="98"/>
      <c r="AD589" s="98"/>
      <c r="AE589" s="98"/>
      <c r="AF589" s="98"/>
      <c r="AG589" s="98"/>
      <c r="AH589" s="98"/>
      <c r="AI589" s="98"/>
    </row>
    <row r="590" spans="1:35" ht="21" customHeight="1">
      <c r="A590" s="119"/>
      <c r="B590" s="599"/>
      <c r="C590" s="404" t="s">
        <v>779</v>
      </c>
      <c r="D590" s="599"/>
      <c r="E590" s="599"/>
      <c r="F590" s="599"/>
      <c r="G590" s="599"/>
      <c r="H590" s="599"/>
      <c r="I590" s="599"/>
      <c r="J590" s="601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  <c r="AA590" s="98"/>
      <c r="AB590" s="98"/>
      <c r="AC590" s="98"/>
      <c r="AD590" s="98"/>
      <c r="AE590" s="98"/>
      <c r="AF590" s="98"/>
      <c r="AG590" s="98"/>
      <c r="AH590" s="98"/>
      <c r="AI590" s="98"/>
    </row>
    <row r="591" spans="1:35" ht="21" customHeight="1">
      <c r="A591" s="119"/>
      <c r="B591" s="608" t="s">
        <v>780</v>
      </c>
      <c r="C591" s="316" t="s">
        <v>781</v>
      </c>
      <c r="D591" s="610" t="s">
        <v>91</v>
      </c>
      <c r="E591" s="611" t="s">
        <v>42</v>
      </c>
      <c r="F591" s="607" t="s">
        <v>94</v>
      </c>
      <c r="G591" s="615">
        <f>H591/1.2</f>
        <v>8325</v>
      </c>
      <c r="H591" s="616">
        <v>9990</v>
      </c>
      <c r="I591" s="617">
        <f>H591*(1-$I$5)</f>
        <v>9490.5</v>
      </c>
      <c r="J591" s="600">
        <f>H591/1.2</f>
        <v>8325</v>
      </c>
      <c r="K591" s="624" t="s">
        <v>396</v>
      </c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  <c r="AA591" s="98"/>
      <c r="AB591" s="98"/>
      <c r="AC591" s="98"/>
      <c r="AD591" s="98"/>
      <c r="AE591" s="98"/>
      <c r="AF591" s="98"/>
      <c r="AG591" s="98"/>
      <c r="AH591" s="98"/>
      <c r="AI591" s="98"/>
    </row>
    <row r="592" spans="1:35" ht="22.5" customHeight="1">
      <c r="A592" s="128"/>
      <c r="B592" s="599"/>
      <c r="C592" s="404" t="s">
        <v>782</v>
      </c>
      <c r="D592" s="599"/>
      <c r="E592" s="599"/>
      <c r="F592" s="599"/>
      <c r="G592" s="599"/>
      <c r="H592" s="599"/>
      <c r="I592" s="599"/>
      <c r="J592" s="601"/>
      <c r="K592" s="601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  <c r="AA592" s="98"/>
      <c r="AB592" s="98"/>
      <c r="AC592" s="98"/>
      <c r="AD592" s="98"/>
      <c r="AE592" s="98"/>
      <c r="AF592" s="98"/>
      <c r="AG592" s="98"/>
      <c r="AH592" s="98"/>
      <c r="AI592" s="98"/>
    </row>
    <row r="593" spans="1:35" ht="13.5" customHeight="1">
      <c r="A593" s="119"/>
      <c r="B593" s="604" t="s">
        <v>783</v>
      </c>
      <c r="C593" s="403" t="s">
        <v>784</v>
      </c>
      <c r="D593" s="605" t="s">
        <v>101</v>
      </c>
      <c r="E593" s="606" t="s">
        <v>42</v>
      </c>
      <c r="F593" s="607" t="s">
        <v>94</v>
      </c>
      <c r="G593" s="615">
        <f>H593/1.2</f>
        <v>385</v>
      </c>
      <c r="H593" s="613">
        <v>462</v>
      </c>
      <c r="I593" s="614">
        <f>H593*(1-$I$5)</f>
        <v>438.9</v>
      </c>
      <c r="J593" s="600">
        <f>H593/1.2</f>
        <v>385</v>
      </c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  <c r="AA593" s="98"/>
      <c r="AB593" s="98"/>
      <c r="AC593" s="98"/>
      <c r="AD593" s="98"/>
      <c r="AE593" s="98"/>
      <c r="AF593" s="98"/>
      <c r="AG593" s="98"/>
      <c r="AH593" s="98"/>
      <c r="AI593" s="98"/>
    </row>
    <row r="594" spans="1:35" ht="13.5" customHeight="1">
      <c r="A594" s="119"/>
      <c r="B594" s="599"/>
      <c r="C594" s="404" t="s">
        <v>785</v>
      </c>
      <c r="D594" s="599"/>
      <c r="E594" s="599"/>
      <c r="F594" s="599"/>
      <c r="G594" s="599"/>
      <c r="H594" s="599"/>
      <c r="I594" s="599"/>
      <c r="J594" s="601"/>
      <c r="K594" s="98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98"/>
      <c r="AA594" s="98"/>
      <c r="AB594" s="98"/>
      <c r="AC594" s="98"/>
      <c r="AD594" s="98"/>
      <c r="AE594" s="98"/>
      <c r="AF594" s="98"/>
      <c r="AG594" s="98"/>
      <c r="AH594" s="98"/>
      <c r="AI594" s="98"/>
    </row>
    <row r="595" spans="1:35" ht="13.5" customHeight="1">
      <c r="A595" s="119"/>
      <c r="B595" s="608" t="s">
        <v>786</v>
      </c>
      <c r="C595" s="406" t="s">
        <v>787</v>
      </c>
      <c r="D595" s="610" t="s">
        <v>101</v>
      </c>
      <c r="E595" s="611" t="s">
        <v>42</v>
      </c>
      <c r="F595" s="609" t="s">
        <v>94</v>
      </c>
      <c r="G595" s="615">
        <f>H595/1.2</f>
        <v>470</v>
      </c>
      <c r="H595" s="616">
        <v>564</v>
      </c>
      <c r="I595" s="617">
        <f>H595*(1-$I$5)</f>
        <v>535.79999999999995</v>
      </c>
      <c r="J595" s="600">
        <f>H595/1.2</f>
        <v>470</v>
      </c>
      <c r="K595" s="98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98"/>
      <c r="AA595" s="98"/>
      <c r="AB595" s="98"/>
      <c r="AC595" s="98"/>
      <c r="AD595" s="98"/>
      <c r="AE595" s="98"/>
      <c r="AF595" s="98"/>
      <c r="AG595" s="98"/>
      <c r="AH595" s="98"/>
      <c r="AI595" s="98"/>
    </row>
    <row r="596" spans="1:35" ht="13.5" customHeight="1">
      <c r="A596" s="128"/>
      <c r="B596" s="599"/>
      <c r="C596" s="404" t="s">
        <v>788</v>
      </c>
      <c r="D596" s="599"/>
      <c r="E596" s="599"/>
      <c r="F596" s="599"/>
      <c r="G596" s="599"/>
      <c r="H596" s="599"/>
      <c r="I596" s="599"/>
      <c r="J596" s="601"/>
      <c r="K596" s="98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  <c r="AA596" s="98"/>
      <c r="AB596" s="98"/>
      <c r="AC596" s="98"/>
      <c r="AD596" s="98"/>
      <c r="AE596" s="98"/>
      <c r="AF596" s="98"/>
      <c r="AG596" s="98"/>
      <c r="AH596" s="98"/>
      <c r="AI596" s="98"/>
    </row>
    <row r="597" spans="1:35" ht="16.5" customHeight="1">
      <c r="A597" s="119"/>
      <c r="B597" s="604" t="s">
        <v>789</v>
      </c>
      <c r="C597" s="298" t="s">
        <v>790</v>
      </c>
      <c r="D597" s="605" t="s">
        <v>89</v>
      </c>
      <c r="E597" s="606" t="s">
        <v>42</v>
      </c>
      <c r="F597" s="625" t="s">
        <v>90</v>
      </c>
      <c r="G597" s="615">
        <f>H597/1.2</f>
        <v>480</v>
      </c>
      <c r="H597" s="613">
        <v>576</v>
      </c>
      <c r="I597" s="614">
        <f>H597*(1-$I$5)</f>
        <v>547.19999999999993</v>
      </c>
      <c r="J597" s="600">
        <f>H597/1.2</f>
        <v>480</v>
      </c>
      <c r="K597" s="98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98"/>
      <c r="AA597" s="98"/>
      <c r="AB597" s="98"/>
      <c r="AC597" s="98"/>
      <c r="AD597" s="98"/>
      <c r="AE597" s="98"/>
      <c r="AF597" s="98"/>
      <c r="AG597" s="98"/>
      <c r="AH597" s="98"/>
      <c r="AI597" s="98"/>
    </row>
    <row r="598" spans="1:35" ht="16.5" customHeight="1">
      <c r="A598" s="119"/>
      <c r="B598" s="599"/>
      <c r="C598" s="404" t="s">
        <v>791</v>
      </c>
      <c r="D598" s="599"/>
      <c r="E598" s="599"/>
      <c r="F598" s="599"/>
      <c r="G598" s="599"/>
      <c r="H598" s="599"/>
      <c r="I598" s="599"/>
      <c r="J598" s="601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  <c r="AA598" s="98"/>
      <c r="AB598" s="98"/>
      <c r="AC598" s="98"/>
      <c r="AD598" s="98"/>
      <c r="AE598" s="98"/>
      <c r="AF598" s="98"/>
      <c r="AG598" s="98"/>
      <c r="AH598" s="98"/>
      <c r="AI598" s="98"/>
    </row>
    <row r="599" spans="1:35" ht="16.5" customHeight="1">
      <c r="A599" s="119"/>
      <c r="B599" s="608" t="s">
        <v>792</v>
      </c>
      <c r="C599" s="316" t="s">
        <v>793</v>
      </c>
      <c r="D599" s="610" t="s">
        <v>89</v>
      </c>
      <c r="E599" s="611" t="s">
        <v>42</v>
      </c>
      <c r="F599" s="609" t="s">
        <v>94</v>
      </c>
      <c r="G599" s="615">
        <f>H599/1.2</f>
        <v>1325</v>
      </c>
      <c r="H599" s="616">
        <v>1590</v>
      </c>
      <c r="I599" s="617">
        <f>H599*(1-$I$5)</f>
        <v>1510.5</v>
      </c>
      <c r="J599" s="600">
        <f>H599/1.2</f>
        <v>1325</v>
      </c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  <c r="AA599" s="98"/>
      <c r="AB599" s="98"/>
      <c r="AC599" s="98"/>
      <c r="AD599" s="98"/>
      <c r="AE599" s="98"/>
      <c r="AF599" s="98"/>
      <c r="AG599" s="98"/>
      <c r="AH599" s="98"/>
      <c r="AI599" s="98"/>
    </row>
    <row r="600" spans="1:35" ht="23.25" customHeight="1">
      <c r="A600" s="128"/>
      <c r="B600" s="599"/>
      <c r="C600" s="404" t="s">
        <v>794</v>
      </c>
      <c r="D600" s="599"/>
      <c r="E600" s="599"/>
      <c r="F600" s="599"/>
      <c r="G600" s="599"/>
      <c r="H600" s="599"/>
      <c r="I600" s="599"/>
      <c r="J600" s="601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  <c r="AA600" s="98"/>
      <c r="AB600" s="98"/>
      <c r="AC600" s="98"/>
      <c r="AD600" s="98"/>
      <c r="AE600" s="98"/>
      <c r="AF600" s="98"/>
      <c r="AG600" s="98"/>
      <c r="AH600" s="98"/>
      <c r="AI600" s="98"/>
    </row>
    <row r="601" spans="1:35" ht="13.5" customHeight="1">
      <c r="A601" s="618" t="s">
        <v>795</v>
      </c>
      <c r="B601" s="590"/>
      <c r="C601" s="590"/>
      <c r="D601" s="590"/>
      <c r="E601" s="590"/>
      <c r="F601" s="590"/>
      <c r="G601" s="590"/>
      <c r="H601" s="590"/>
      <c r="I601" s="590"/>
      <c r="J601" s="372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  <c r="AA601" s="98"/>
      <c r="AB601" s="98"/>
      <c r="AC601" s="98"/>
      <c r="AD601" s="98"/>
      <c r="AE601" s="98"/>
      <c r="AF601" s="98"/>
      <c r="AG601" s="98"/>
      <c r="AH601" s="98"/>
      <c r="AI601" s="98"/>
    </row>
    <row r="602" spans="1:35" ht="15.75" customHeight="1">
      <c r="A602" s="618" t="s">
        <v>796</v>
      </c>
      <c r="B602" s="590"/>
      <c r="C602" s="590"/>
      <c r="D602" s="590"/>
      <c r="E602" s="590"/>
      <c r="F602" s="590"/>
      <c r="G602" s="590"/>
      <c r="H602" s="590"/>
      <c r="I602" s="590"/>
      <c r="J602" s="372"/>
      <c r="K602" s="98"/>
      <c r="L602" s="79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  <c r="AD602" s="80"/>
      <c r="AE602" s="80"/>
      <c r="AF602" s="80"/>
      <c r="AG602" s="80"/>
      <c r="AH602" s="80"/>
      <c r="AI602" s="80"/>
    </row>
    <row r="603" spans="1:35" ht="36.75" customHeight="1">
      <c r="A603" s="619" t="s">
        <v>797</v>
      </c>
      <c r="B603" s="590"/>
      <c r="C603" s="590"/>
      <c r="D603" s="590"/>
      <c r="E603" s="590"/>
      <c r="F603" s="590"/>
      <c r="G603" s="590"/>
      <c r="H603" s="590"/>
      <c r="I603" s="590"/>
      <c r="J603" s="408"/>
      <c r="K603" s="409"/>
      <c r="L603" s="410"/>
      <c r="M603" s="411"/>
      <c r="N603" s="411"/>
      <c r="O603" s="411"/>
      <c r="P603" s="411"/>
      <c r="Q603" s="411"/>
      <c r="R603" s="411"/>
      <c r="S603" s="411"/>
      <c r="T603" s="411"/>
      <c r="U603" s="411"/>
      <c r="V603" s="411"/>
      <c r="W603" s="411"/>
      <c r="X603" s="411"/>
      <c r="Y603" s="411"/>
      <c r="Z603" s="411"/>
      <c r="AA603" s="411"/>
      <c r="AB603" s="411"/>
      <c r="AC603" s="411"/>
      <c r="AD603" s="411"/>
      <c r="AE603" s="411"/>
      <c r="AF603" s="411"/>
      <c r="AG603" s="411"/>
      <c r="AH603" s="411"/>
      <c r="AI603" s="411"/>
    </row>
    <row r="604" spans="1:35" ht="19.5" customHeight="1">
      <c r="A604" s="620" t="s">
        <v>798</v>
      </c>
      <c r="B604" s="621"/>
      <c r="C604" s="621"/>
      <c r="D604" s="621"/>
      <c r="E604" s="621"/>
      <c r="F604" s="621"/>
      <c r="G604" s="621"/>
      <c r="H604" s="621"/>
      <c r="I604" s="621"/>
      <c r="J604" s="408"/>
      <c r="K604" s="373"/>
      <c r="L604" s="374"/>
      <c r="M604" s="375"/>
      <c r="N604" s="375"/>
      <c r="O604" s="375"/>
      <c r="P604" s="375"/>
      <c r="Q604" s="375"/>
      <c r="R604" s="375"/>
      <c r="S604" s="375"/>
      <c r="T604" s="375"/>
      <c r="U604" s="375"/>
      <c r="V604" s="375"/>
      <c r="W604" s="375"/>
      <c r="X604" s="375"/>
      <c r="Y604" s="375"/>
      <c r="Z604" s="375"/>
      <c r="AA604" s="375"/>
      <c r="AB604" s="375"/>
      <c r="AC604" s="375"/>
      <c r="AD604" s="375"/>
      <c r="AE604" s="375"/>
      <c r="AF604" s="375"/>
      <c r="AG604" s="375"/>
      <c r="AH604" s="375"/>
      <c r="AI604" s="375"/>
    </row>
    <row r="605" spans="1:35" ht="22.5" customHeight="1">
      <c r="A605" s="622" t="s">
        <v>799</v>
      </c>
      <c r="B605" s="587"/>
      <c r="C605" s="587"/>
      <c r="D605" s="587"/>
      <c r="E605" s="587"/>
      <c r="F605" s="587"/>
      <c r="G605" s="587"/>
      <c r="H605" s="587"/>
      <c r="I605" s="587"/>
      <c r="J605" s="408"/>
      <c r="K605" s="98"/>
      <c r="L605" s="79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  <c r="AH605" s="80"/>
      <c r="AI605" s="80"/>
    </row>
    <row r="606" spans="1:35" ht="16.5" customHeight="1">
      <c r="A606" s="623" t="s">
        <v>800</v>
      </c>
      <c r="B606" s="621"/>
      <c r="C606" s="621"/>
      <c r="D606" s="621"/>
      <c r="E606" s="621"/>
      <c r="F606" s="621"/>
      <c r="G606" s="621"/>
      <c r="H606" s="621"/>
      <c r="I606" s="621"/>
      <c r="J606" s="408"/>
      <c r="K606" s="98"/>
      <c r="L606" s="79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  <c r="AD606" s="80"/>
      <c r="AE606" s="80"/>
      <c r="AF606" s="80"/>
      <c r="AG606" s="80"/>
      <c r="AH606" s="80"/>
      <c r="AI606" s="80"/>
    </row>
    <row r="607" spans="1:35" ht="27.75" customHeight="1">
      <c r="A607" s="119"/>
      <c r="B607" s="604" t="s">
        <v>801</v>
      </c>
      <c r="C607" s="298" t="s">
        <v>802</v>
      </c>
      <c r="D607" s="169" t="s">
        <v>91</v>
      </c>
      <c r="E607" s="170" t="s">
        <v>42</v>
      </c>
      <c r="F607" s="303" t="s">
        <v>94</v>
      </c>
      <c r="G607" s="303"/>
      <c r="H607" s="612" t="s">
        <v>803</v>
      </c>
      <c r="I607" s="598" t="s">
        <v>803</v>
      </c>
      <c r="J607" s="127" t="e">
        <f t="shared" ref="J607:J619" si="61">H607/1.2</f>
        <v>#VALUE!</v>
      </c>
      <c r="K607" s="98"/>
      <c r="L607" s="79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  <c r="AH607" s="80"/>
      <c r="AI607" s="80"/>
    </row>
    <row r="608" spans="1:35" ht="27.75" customHeight="1">
      <c r="A608" s="400"/>
      <c r="B608" s="599"/>
      <c r="C608" s="401" t="s">
        <v>804</v>
      </c>
      <c r="D608" s="239" t="s">
        <v>145</v>
      </c>
      <c r="E608" s="240" t="s">
        <v>42</v>
      </c>
      <c r="F608" s="398" t="s">
        <v>94</v>
      </c>
      <c r="G608" s="398"/>
      <c r="H608" s="599"/>
      <c r="I608" s="599"/>
      <c r="J608" s="127">
        <f t="shared" si="61"/>
        <v>0</v>
      </c>
      <c r="K608" s="98"/>
      <c r="L608" s="79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  <c r="AH608" s="80"/>
      <c r="AI608" s="80"/>
    </row>
    <row r="609" spans="1:35" ht="27.75" customHeight="1">
      <c r="A609" s="119"/>
      <c r="B609" s="604" t="s">
        <v>805</v>
      </c>
      <c r="C609" s="298" t="s">
        <v>806</v>
      </c>
      <c r="D609" s="169" t="s">
        <v>91</v>
      </c>
      <c r="E609" s="170" t="s">
        <v>42</v>
      </c>
      <c r="F609" s="303" t="s">
        <v>94</v>
      </c>
      <c r="G609" s="303"/>
      <c r="H609" s="612" t="s">
        <v>803</v>
      </c>
      <c r="I609" s="598" t="s">
        <v>803</v>
      </c>
      <c r="J609" s="127" t="e">
        <f t="shared" si="61"/>
        <v>#VALUE!</v>
      </c>
      <c r="K609" s="98"/>
      <c r="L609" s="79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</row>
    <row r="610" spans="1:35" ht="27.75" customHeight="1">
      <c r="A610" s="400"/>
      <c r="B610" s="599"/>
      <c r="C610" s="401" t="s">
        <v>807</v>
      </c>
      <c r="D610" s="239" t="s">
        <v>145</v>
      </c>
      <c r="E610" s="240" t="s">
        <v>42</v>
      </c>
      <c r="F610" s="398" t="s">
        <v>94</v>
      </c>
      <c r="G610" s="398"/>
      <c r="H610" s="599"/>
      <c r="I610" s="599"/>
      <c r="J610" s="127">
        <f t="shared" si="61"/>
        <v>0</v>
      </c>
      <c r="K610" s="98"/>
      <c r="L610" s="79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</row>
    <row r="611" spans="1:35" ht="27.75" customHeight="1">
      <c r="A611" s="119"/>
      <c r="B611" s="604" t="s">
        <v>808</v>
      </c>
      <c r="C611" s="298" t="s">
        <v>809</v>
      </c>
      <c r="D611" s="169" t="s">
        <v>91</v>
      </c>
      <c r="E611" s="170" t="s">
        <v>42</v>
      </c>
      <c r="F611" s="303" t="s">
        <v>94</v>
      </c>
      <c r="G611" s="303"/>
      <c r="H611" s="612" t="s">
        <v>803</v>
      </c>
      <c r="I611" s="598" t="s">
        <v>803</v>
      </c>
      <c r="J611" s="127" t="e">
        <f t="shared" si="61"/>
        <v>#VALUE!</v>
      </c>
      <c r="K611" s="98"/>
      <c r="L611" s="79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</row>
    <row r="612" spans="1:35" ht="27.75" customHeight="1">
      <c r="A612" s="400"/>
      <c r="B612" s="599"/>
      <c r="C612" s="401" t="s">
        <v>810</v>
      </c>
      <c r="D612" s="239" t="s">
        <v>145</v>
      </c>
      <c r="E612" s="240" t="s">
        <v>42</v>
      </c>
      <c r="F612" s="398" t="s">
        <v>94</v>
      </c>
      <c r="G612" s="398"/>
      <c r="H612" s="599"/>
      <c r="I612" s="599"/>
      <c r="J612" s="127">
        <f t="shared" si="61"/>
        <v>0</v>
      </c>
      <c r="K612" s="98"/>
      <c r="L612" s="79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</row>
    <row r="613" spans="1:35" ht="27.75" customHeight="1">
      <c r="A613" s="119"/>
      <c r="B613" s="604" t="s">
        <v>811</v>
      </c>
      <c r="C613" s="298" t="s">
        <v>812</v>
      </c>
      <c r="D613" s="169" t="s">
        <v>91</v>
      </c>
      <c r="E613" s="170" t="s">
        <v>42</v>
      </c>
      <c r="F613" s="303" t="s">
        <v>94</v>
      </c>
      <c r="G613" s="303"/>
      <c r="H613" s="612" t="s">
        <v>803</v>
      </c>
      <c r="I613" s="598" t="s">
        <v>803</v>
      </c>
      <c r="J613" s="127" t="e">
        <f t="shared" si="61"/>
        <v>#VALUE!</v>
      </c>
      <c r="K613" s="98"/>
      <c r="L613" s="79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</row>
    <row r="614" spans="1:35" ht="27.75" customHeight="1">
      <c r="A614" s="119"/>
      <c r="B614" s="599"/>
      <c r="C614" s="401" t="s">
        <v>813</v>
      </c>
      <c r="D614" s="239" t="s">
        <v>145</v>
      </c>
      <c r="E614" s="240" t="s">
        <v>42</v>
      </c>
      <c r="F614" s="398" t="s">
        <v>94</v>
      </c>
      <c r="G614" s="398"/>
      <c r="H614" s="599"/>
      <c r="I614" s="599"/>
      <c r="J614" s="127">
        <f t="shared" si="61"/>
        <v>0</v>
      </c>
      <c r="K614" s="98"/>
      <c r="L614" s="79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</row>
    <row r="615" spans="1:35" ht="27.75" customHeight="1">
      <c r="A615" s="119"/>
      <c r="B615" s="604" t="s">
        <v>814</v>
      </c>
      <c r="C615" s="298" t="s">
        <v>815</v>
      </c>
      <c r="D615" s="169" t="s">
        <v>91</v>
      </c>
      <c r="E615" s="170" t="s">
        <v>42</v>
      </c>
      <c r="F615" s="303" t="s">
        <v>94</v>
      </c>
      <c r="G615" s="303"/>
      <c r="H615" s="612" t="s">
        <v>803</v>
      </c>
      <c r="I615" s="598" t="s">
        <v>803</v>
      </c>
      <c r="J615" s="127" t="e">
        <f t="shared" si="61"/>
        <v>#VALUE!</v>
      </c>
      <c r="K615" s="98"/>
      <c r="L615" s="79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</row>
    <row r="616" spans="1:35" ht="27.75" customHeight="1">
      <c r="A616" s="119"/>
      <c r="B616" s="599"/>
      <c r="C616" s="401" t="s">
        <v>816</v>
      </c>
      <c r="D616" s="239" t="s">
        <v>145</v>
      </c>
      <c r="E616" s="240" t="s">
        <v>42</v>
      </c>
      <c r="F616" s="398" t="s">
        <v>94</v>
      </c>
      <c r="G616" s="398"/>
      <c r="H616" s="599"/>
      <c r="I616" s="599"/>
      <c r="J616" s="127">
        <f t="shared" si="61"/>
        <v>0</v>
      </c>
      <c r="K616" s="98"/>
      <c r="L616" s="79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</row>
    <row r="617" spans="1:35" ht="27.75" customHeight="1">
      <c r="A617" s="119"/>
      <c r="B617" s="604" t="s">
        <v>817</v>
      </c>
      <c r="C617" s="298" t="s">
        <v>818</v>
      </c>
      <c r="D617" s="169" t="s">
        <v>91</v>
      </c>
      <c r="E617" s="170" t="s">
        <v>42</v>
      </c>
      <c r="F617" s="303" t="s">
        <v>94</v>
      </c>
      <c r="G617" s="303"/>
      <c r="H617" s="612" t="s">
        <v>803</v>
      </c>
      <c r="I617" s="598" t="s">
        <v>803</v>
      </c>
      <c r="J617" s="127" t="e">
        <f t="shared" si="61"/>
        <v>#VALUE!</v>
      </c>
      <c r="K617" s="98"/>
      <c r="L617" s="79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</row>
    <row r="618" spans="1:35" ht="27.75" customHeight="1">
      <c r="A618" s="119"/>
      <c r="B618" s="599"/>
      <c r="C618" s="401" t="s">
        <v>819</v>
      </c>
      <c r="D618" s="239" t="s">
        <v>145</v>
      </c>
      <c r="E618" s="240" t="s">
        <v>42</v>
      </c>
      <c r="F618" s="398" t="s">
        <v>94</v>
      </c>
      <c r="G618" s="398"/>
      <c r="H618" s="599"/>
      <c r="I618" s="599"/>
      <c r="J618" s="127">
        <f t="shared" si="61"/>
        <v>0</v>
      </c>
      <c r="K618" s="98"/>
      <c r="L618" s="79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</row>
    <row r="619" spans="1:35" ht="19.5" customHeight="1">
      <c r="A619" s="119"/>
      <c r="B619" s="604" t="s">
        <v>820</v>
      </c>
      <c r="C619" s="298" t="s">
        <v>821</v>
      </c>
      <c r="D619" s="605" t="s">
        <v>91</v>
      </c>
      <c r="E619" s="606" t="s">
        <v>42</v>
      </c>
      <c r="F619" s="607" t="s">
        <v>94</v>
      </c>
      <c r="G619" s="303"/>
      <c r="H619" s="612" t="s">
        <v>803</v>
      </c>
      <c r="I619" s="598" t="s">
        <v>803</v>
      </c>
      <c r="J619" s="600" t="e">
        <f t="shared" si="61"/>
        <v>#VALUE!</v>
      </c>
      <c r="K619" s="98"/>
      <c r="L619" s="79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</row>
    <row r="620" spans="1:35" ht="19.5" customHeight="1">
      <c r="A620" s="119"/>
      <c r="B620" s="599"/>
      <c r="C620" s="401" t="s">
        <v>822</v>
      </c>
      <c r="D620" s="599"/>
      <c r="E620" s="599"/>
      <c r="F620" s="599"/>
      <c r="G620" s="314"/>
      <c r="H620" s="599"/>
      <c r="I620" s="599"/>
      <c r="J620" s="601"/>
      <c r="K620" s="98"/>
      <c r="L620" s="79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</row>
    <row r="621" spans="1:35" ht="19.5" customHeight="1">
      <c r="A621" s="119"/>
      <c r="B621" s="608" t="s">
        <v>823</v>
      </c>
      <c r="C621" s="316" t="s">
        <v>824</v>
      </c>
      <c r="D621" s="610" t="s">
        <v>91</v>
      </c>
      <c r="E621" s="611" t="s">
        <v>42</v>
      </c>
      <c r="F621" s="609" t="s">
        <v>94</v>
      </c>
      <c r="G621" s="309"/>
      <c r="H621" s="612" t="s">
        <v>803</v>
      </c>
      <c r="I621" s="598" t="s">
        <v>803</v>
      </c>
      <c r="J621" s="600" t="e">
        <f>H621/1.2</f>
        <v>#VALUE!</v>
      </c>
      <c r="K621" s="98"/>
      <c r="L621" s="79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</row>
    <row r="622" spans="1:35" ht="19.5" customHeight="1">
      <c r="A622" s="128"/>
      <c r="B622" s="599"/>
      <c r="C622" s="401" t="s">
        <v>825</v>
      </c>
      <c r="D622" s="599"/>
      <c r="E622" s="599"/>
      <c r="F622" s="599"/>
      <c r="G622" s="314"/>
      <c r="H622" s="599"/>
      <c r="I622" s="599"/>
      <c r="J622" s="601"/>
      <c r="K622" s="98"/>
      <c r="L622" s="79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  <c r="AD622" s="80"/>
      <c r="AE622" s="80"/>
      <c r="AF622" s="80"/>
      <c r="AG622" s="80"/>
      <c r="AH622" s="80"/>
      <c r="AI622" s="80"/>
    </row>
    <row r="623" spans="1:35" ht="25.5" hidden="1" customHeight="1">
      <c r="A623" s="602" t="s">
        <v>826</v>
      </c>
      <c r="B623" s="590"/>
      <c r="C623" s="590"/>
      <c r="D623" s="590"/>
      <c r="E623" s="590"/>
      <c r="F623" s="590"/>
      <c r="G623" s="590"/>
      <c r="H623" s="590"/>
      <c r="I623" s="590"/>
      <c r="J623" s="372"/>
      <c r="K623" s="98"/>
      <c r="L623" s="79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</row>
    <row r="624" spans="1:35" ht="12.75" hidden="1" customHeight="1">
      <c r="A624" s="603" t="s">
        <v>827</v>
      </c>
      <c r="B624" s="590"/>
      <c r="C624" s="590"/>
      <c r="D624" s="590"/>
      <c r="E624" s="590"/>
      <c r="F624" s="590"/>
      <c r="G624" s="590"/>
      <c r="H624" s="590"/>
      <c r="I624" s="590"/>
      <c r="J624" s="372"/>
      <c r="K624" s="98"/>
      <c r="L624" s="79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</row>
    <row r="625" spans="1:35" ht="15.75" customHeight="1">
      <c r="A625" s="618" t="s">
        <v>828</v>
      </c>
      <c r="B625" s="590"/>
      <c r="C625" s="590"/>
      <c r="D625" s="590"/>
      <c r="E625" s="590"/>
      <c r="F625" s="590"/>
      <c r="G625" s="590"/>
      <c r="H625" s="590"/>
      <c r="I625" s="590"/>
      <c r="J625" s="372"/>
      <c r="K625" s="98"/>
      <c r="L625" s="79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</row>
    <row r="626" spans="1:35" ht="19.5" customHeight="1">
      <c r="A626" s="260"/>
      <c r="B626" s="260"/>
      <c r="C626" s="260"/>
      <c r="D626" s="260"/>
      <c r="E626" s="260"/>
      <c r="F626" s="260"/>
      <c r="G626" s="260"/>
      <c r="H626" s="260"/>
      <c r="I626" s="412"/>
      <c r="J626" s="260"/>
      <c r="K626" s="409"/>
      <c r="L626" s="410"/>
      <c r="M626" s="411"/>
      <c r="N626" s="411"/>
      <c r="O626" s="411"/>
      <c r="P626" s="411"/>
      <c r="Q626" s="411"/>
      <c r="R626" s="411"/>
      <c r="S626" s="411"/>
      <c r="T626" s="411"/>
      <c r="U626" s="411"/>
      <c r="V626" s="411"/>
      <c r="W626" s="411"/>
      <c r="X626" s="411"/>
      <c r="Y626" s="411"/>
      <c r="Z626" s="411"/>
      <c r="AA626" s="411"/>
      <c r="AB626" s="411"/>
      <c r="AC626" s="411"/>
      <c r="AD626" s="411"/>
      <c r="AE626" s="411"/>
      <c r="AF626" s="411"/>
      <c r="AG626" s="411"/>
      <c r="AH626" s="411"/>
      <c r="AI626" s="411"/>
    </row>
    <row r="627" spans="1:35" ht="12.75" customHeight="1">
      <c r="A627" s="652" t="s">
        <v>829</v>
      </c>
      <c r="B627" s="653"/>
      <c r="C627" s="653"/>
      <c r="D627" s="653"/>
      <c r="E627" s="653"/>
      <c r="F627" s="653"/>
      <c r="G627" s="653"/>
      <c r="H627" s="653"/>
      <c r="I627" s="413" t="s">
        <v>830</v>
      </c>
      <c r="J627" s="260"/>
      <c r="K627" s="98"/>
      <c r="L627" s="79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</row>
    <row r="628" spans="1:35" ht="19.5" customHeight="1">
      <c r="A628" s="654"/>
      <c r="B628" s="655"/>
      <c r="C628" s="655"/>
      <c r="D628" s="655"/>
      <c r="E628" s="655"/>
      <c r="F628" s="655"/>
      <c r="G628" s="655"/>
      <c r="H628" s="655"/>
      <c r="I628" s="414">
        <f>$I$5</f>
        <v>0.05</v>
      </c>
      <c r="J628" s="260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  <c r="AA628" s="98"/>
      <c r="AB628" s="98"/>
      <c r="AC628" s="98"/>
      <c r="AD628" s="98"/>
      <c r="AE628" s="98"/>
      <c r="AF628" s="98"/>
      <c r="AG628" s="98"/>
      <c r="AH628" s="98"/>
      <c r="AI628" s="98"/>
    </row>
    <row r="629" spans="1:35" ht="24.75" customHeight="1">
      <c r="A629" s="119"/>
      <c r="B629" s="604" t="s">
        <v>831</v>
      </c>
      <c r="C629" s="415" t="s">
        <v>832</v>
      </c>
      <c r="D629" s="605" t="s">
        <v>108</v>
      </c>
      <c r="E629" s="606" t="s">
        <v>52</v>
      </c>
      <c r="F629" s="625" t="s">
        <v>90</v>
      </c>
      <c r="G629" s="656">
        <f>H629/1.2</f>
        <v>22.25</v>
      </c>
      <c r="H629" s="649">
        <v>26.7</v>
      </c>
      <c r="I629" s="650">
        <f>H629*(1-$I$628)</f>
        <v>25.364999999999998</v>
      </c>
      <c r="J629" s="600">
        <f>H629/1.2</f>
        <v>22.25</v>
      </c>
      <c r="K629" s="651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  <c r="AA629" s="98"/>
      <c r="AB629" s="98"/>
      <c r="AC629" s="98"/>
      <c r="AD629" s="98"/>
      <c r="AE629" s="98"/>
      <c r="AF629" s="98"/>
      <c r="AG629" s="98"/>
      <c r="AH629" s="98"/>
      <c r="AI629" s="98"/>
    </row>
    <row r="630" spans="1:35" ht="24.75" customHeight="1">
      <c r="A630" s="119"/>
      <c r="B630" s="599"/>
      <c r="C630" s="283" t="s">
        <v>833</v>
      </c>
      <c r="D630" s="599"/>
      <c r="E630" s="599"/>
      <c r="F630" s="599"/>
      <c r="G630" s="599"/>
      <c r="H630" s="599"/>
      <c r="I630" s="599"/>
      <c r="J630" s="601"/>
      <c r="K630" s="601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  <c r="AA630" s="98"/>
      <c r="AB630" s="98"/>
      <c r="AC630" s="98"/>
      <c r="AD630" s="98"/>
      <c r="AE630" s="98"/>
      <c r="AF630" s="98"/>
      <c r="AG630" s="98"/>
      <c r="AH630" s="98"/>
      <c r="AI630" s="98"/>
    </row>
    <row r="631" spans="1:35" ht="24.75" customHeight="1">
      <c r="A631" s="119"/>
      <c r="B631" s="604" t="s">
        <v>834</v>
      </c>
      <c r="C631" s="415" t="s">
        <v>835</v>
      </c>
      <c r="D631" s="605" t="s">
        <v>91</v>
      </c>
      <c r="E631" s="170" t="s">
        <v>836</v>
      </c>
      <c r="F631" s="625" t="s">
        <v>90</v>
      </c>
      <c r="G631" s="416">
        <f t="shared" ref="G631:G635" si="62">H631/1.2</f>
        <v>57.05</v>
      </c>
      <c r="H631" s="106">
        <v>68.459999999999994</v>
      </c>
      <c r="I631" s="174">
        <f>H631*(1-I628)</f>
        <v>65.036999999999992</v>
      </c>
      <c r="J631" s="127">
        <f>H631/1.2</f>
        <v>57.05</v>
      </c>
      <c r="K631" s="651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  <c r="AA631" s="98"/>
      <c r="AB631" s="98"/>
      <c r="AC631" s="98"/>
      <c r="AD631" s="98"/>
      <c r="AE631" s="98"/>
      <c r="AF631" s="98"/>
      <c r="AG631" s="98"/>
      <c r="AH631" s="98"/>
      <c r="AI631" s="98"/>
    </row>
    <row r="632" spans="1:35" ht="24.75" customHeight="1">
      <c r="A632" s="119"/>
      <c r="B632" s="599"/>
      <c r="C632" s="283" t="s">
        <v>837</v>
      </c>
      <c r="D632" s="599"/>
      <c r="E632" s="176" t="s">
        <v>52</v>
      </c>
      <c r="F632" s="599"/>
      <c r="G632" s="417">
        <f t="shared" si="62"/>
        <v>22.249499999999998</v>
      </c>
      <c r="H632" s="418">
        <f t="shared" ref="H632:I632" si="63">H631*0.39</f>
        <v>26.699399999999997</v>
      </c>
      <c r="I632" s="419">
        <f t="shared" si="63"/>
        <v>25.364429999999999</v>
      </c>
      <c r="J632" s="420"/>
      <c r="K632" s="601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  <c r="AA632" s="98"/>
      <c r="AB632" s="98"/>
      <c r="AC632" s="98"/>
      <c r="AD632" s="98"/>
      <c r="AE632" s="98"/>
      <c r="AF632" s="98"/>
      <c r="AG632" s="98"/>
      <c r="AH632" s="98"/>
      <c r="AI632" s="98"/>
    </row>
    <row r="633" spans="1:35" ht="18" customHeight="1">
      <c r="A633" s="119"/>
      <c r="B633" s="643" t="s">
        <v>838</v>
      </c>
      <c r="C633" s="334" t="s">
        <v>839</v>
      </c>
      <c r="D633" s="605" t="s">
        <v>91</v>
      </c>
      <c r="E633" s="170" t="s">
        <v>836</v>
      </c>
      <c r="F633" s="607" t="s">
        <v>94</v>
      </c>
      <c r="G633" s="416">
        <f t="shared" si="62"/>
        <v>58.250000000000007</v>
      </c>
      <c r="H633" s="106">
        <v>69.900000000000006</v>
      </c>
      <c r="I633" s="174">
        <f>H633*(1-I628)</f>
        <v>66.405000000000001</v>
      </c>
      <c r="J633" s="127">
        <f>H633/1.2</f>
        <v>58.250000000000007</v>
      </c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  <c r="AA633" s="98"/>
      <c r="AB633" s="98"/>
      <c r="AC633" s="98"/>
      <c r="AD633" s="98"/>
      <c r="AE633" s="98"/>
      <c r="AF633" s="98"/>
      <c r="AG633" s="98"/>
      <c r="AH633" s="98"/>
      <c r="AI633" s="98"/>
    </row>
    <row r="634" spans="1:35" ht="18" customHeight="1">
      <c r="A634" s="119"/>
      <c r="B634" s="599"/>
      <c r="C634" s="283" t="s">
        <v>840</v>
      </c>
      <c r="D634" s="599"/>
      <c r="E634" s="176" t="s">
        <v>52</v>
      </c>
      <c r="F634" s="599"/>
      <c r="G634" s="417">
        <f t="shared" si="62"/>
        <v>36.115000000000002</v>
      </c>
      <c r="H634" s="418">
        <f t="shared" ref="H634:I634" si="64">H633*0.62</f>
        <v>43.338000000000001</v>
      </c>
      <c r="I634" s="419">
        <f t="shared" si="64"/>
        <v>41.171100000000003</v>
      </c>
      <c r="J634" s="421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  <c r="AA634" s="98"/>
      <c r="AB634" s="98"/>
      <c r="AC634" s="98"/>
      <c r="AD634" s="98"/>
      <c r="AE634" s="98"/>
      <c r="AF634" s="98"/>
      <c r="AG634" s="98"/>
      <c r="AH634" s="98"/>
      <c r="AI634" s="98"/>
    </row>
    <row r="635" spans="1:35" ht="18" customHeight="1">
      <c r="A635" s="119"/>
      <c r="B635" s="643" t="s">
        <v>841</v>
      </c>
      <c r="C635" s="334" t="s">
        <v>842</v>
      </c>
      <c r="D635" s="605" t="s">
        <v>108</v>
      </c>
      <c r="E635" s="606" t="s">
        <v>52</v>
      </c>
      <c r="F635" s="607" t="s">
        <v>94</v>
      </c>
      <c r="G635" s="656">
        <f t="shared" si="62"/>
        <v>47.5</v>
      </c>
      <c r="H635" s="649">
        <v>57</v>
      </c>
      <c r="I635" s="650">
        <f>H635*(1-$I$628)</f>
        <v>54.15</v>
      </c>
      <c r="J635" s="600">
        <f>H635/1.2</f>
        <v>47.5</v>
      </c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  <c r="AA635" s="98"/>
      <c r="AB635" s="98"/>
      <c r="AC635" s="98"/>
      <c r="AD635" s="98"/>
      <c r="AE635" s="98"/>
      <c r="AF635" s="98"/>
      <c r="AG635" s="98"/>
      <c r="AH635" s="98"/>
      <c r="AI635" s="98"/>
    </row>
    <row r="636" spans="1:35" ht="18" customHeight="1">
      <c r="A636" s="119"/>
      <c r="B636" s="599"/>
      <c r="C636" s="283" t="s">
        <v>843</v>
      </c>
      <c r="D636" s="599"/>
      <c r="E636" s="599"/>
      <c r="F636" s="599"/>
      <c r="G636" s="599"/>
      <c r="H636" s="599"/>
      <c r="I636" s="599"/>
      <c r="J636" s="601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  <c r="AA636" s="98"/>
      <c r="AB636" s="98"/>
      <c r="AC636" s="98"/>
      <c r="AD636" s="98"/>
      <c r="AE636" s="98"/>
      <c r="AF636" s="98"/>
      <c r="AG636" s="98"/>
      <c r="AH636" s="98"/>
      <c r="AI636" s="98"/>
    </row>
    <row r="637" spans="1:35" ht="16.5" customHeight="1">
      <c r="A637" s="119"/>
      <c r="B637" s="644" t="s">
        <v>844</v>
      </c>
      <c r="C637" s="334" t="s">
        <v>845</v>
      </c>
      <c r="D637" s="657" t="s">
        <v>95</v>
      </c>
      <c r="E637" s="647" t="s">
        <v>52</v>
      </c>
      <c r="F637" s="648" t="s">
        <v>94</v>
      </c>
      <c r="G637" s="422"/>
      <c r="H637" s="641" t="s">
        <v>803</v>
      </c>
      <c r="I637" s="642" t="s">
        <v>846</v>
      </c>
      <c r="J637" s="423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  <c r="AA637" s="98"/>
      <c r="AB637" s="98"/>
      <c r="AC637" s="98"/>
      <c r="AD637" s="98"/>
      <c r="AE637" s="98"/>
      <c r="AF637" s="98"/>
      <c r="AG637" s="98"/>
      <c r="AH637" s="98"/>
      <c r="AI637" s="98"/>
    </row>
    <row r="638" spans="1:35" ht="16.5" customHeight="1">
      <c r="A638" s="119"/>
      <c r="B638" s="599"/>
      <c r="C638" s="283" t="s">
        <v>847</v>
      </c>
      <c r="D638" s="599"/>
      <c r="E638" s="599"/>
      <c r="F638" s="599"/>
      <c r="G638" s="424"/>
      <c r="H638" s="599"/>
      <c r="I638" s="599"/>
      <c r="J638" s="423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  <c r="AA638" s="98"/>
      <c r="AB638" s="98"/>
      <c r="AC638" s="98"/>
      <c r="AD638" s="98"/>
      <c r="AE638" s="98"/>
      <c r="AF638" s="98"/>
      <c r="AG638" s="98"/>
      <c r="AH638" s="98"/>
      <c r="AI638" s="98"/>
    </row>
    <row r="639" spans="1:35" ht="16.5" customHeight="1">
      <c r="A639" s="119"/>
      <c r="B639" s="677" t="s">
        <v>848</v>
      </c>
      <c r="C639" s="336" t="s">
        <v>849</v>
      </c>
      <c r="D639" s="678" t="s">
        <v>95</v>
      </c>
      <c r="E639" s="679" t="s">
        <v>52</v>
      </c>
      <c r="F639" s="676" t="s">
        <v>94</v>
      </c>
      <c r="G639" s="425"/>
      <c r="H639" s="641" t="s">
        <v>803</v>
      </c>
      <c r="I639" s="642" t="s">
        <v>846</v>
      </c>
      <c r="J639" s="423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  <c r="AA639" s="98"/>
      <c r="AB639" s="98"/>
      <c r="AC639" s="98"/>
      <c r="AD639" s="98"/>
      <c r="AE639" s="98"/>
      <c r="AF639" s="98"/>
      <c r="AG639" s="98"/>
      <c r="AH639" s="98"/>
      <c r="AI639" s="98"/>
    </row>
    <row r="640" spans="1:35" ht="16.5" customHeight="1">
      <c r="A640" s="128"/>
      <c r="B640" s="599"/>
      <c r="C640" s="283" t="s">
        <v>850</v>
      </c>
      <c r="D640" s="599"/>
      <c r="E640" s="599"/>
      <c r="F640" s="599"/>
      <c r="G640" s="424"/>
      <c r="H640" s="599"/>
      <c r="I640" s="599"/>
      <c r="J640" s="423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  <c r="AA640" s="98"/>
      <c r="AB640" s="98"/>
      <c r="AC640" s="98"/>
      <c r="AD640" s="98"/>
      <c r="AE640" s="98"/>
      <c r="AF640" s="98"/>
      <c r="AG640" s="98"/>
      <c r="AH640" s="98"/>
      <c r="AI640" s="98"/>
    </row>
    <row r="641" spans="1:35" ht="19.5" customHeight="1">
      <c r="A641" s="119"/>
      <c r="B641" s="675" t="s">
        <v>851</v>
      </c>
      <c r="C641" s="415" t="s">
        <v>852</v>
      </c>
      <c r="D641" s="605" t="s">
        <v>91</v>
      </c>
      <c r="E641" s="170" t="s">
        <v>836</v>
      </c>
      <c r="F641" s="625" t="s">
        <v>90</v>
      </c>
      <c r="G641" s="416">
        <f t="shared" ref="G641:G646" si="65">H641/1.2</f>
        <v>57.05</v>
      </c>
      <c r="H641" s="106">
        <v>68.459999999999994</v>
      </c>
      <c r="I641" s="174">
        <f>H641*(1-$I$628)</f>
        <v>65.036999999999992</v>
      </c>
      <c r="J641" s="127">
        <f>H641/1.2</f>
        <v>57.05</v>
      </c>
      <c r="K641" s="651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  <c r="AA641" s="98"/>
      <c r="AB641" s="98"/>
      <c r="AC641" s="98"/>
      <c r="AD641" s="98"/>
      <c r="AE641" s="98"/>
      <c r="AF641" s="98"/>
      <c r="AG641" s="98"/>
      <c r="AH641" s="98"/>
      <c r="AI641" s="98"/>
    </row>
    <row r="642" spans="1:35" ht="19.5" customHeight="1">
      <c r="A642" s="119"/>
      <c r="B642" s="599"/>
      <c r="C642" s="283" t="s">
        <v>853</v>
      </c>
      <c r="D642" s="599"/>
      <c r="E642" s="176" t="s">
        <v>52</v>
      </c>
      <c r="F642" s="599"/>
      <c r="G642" s="417">
        <f t="shared" si="65"/>
        <v>45.64</v>
      </c>
      <c r="H642" s="418">
        <f t="shared" ref="H642:I642" si="66">H641*0.8</f>
        <v>54.768000000000001</v>
      </c>
      <c r="I642" s="419">
        <f t="shared" si="66"/>
        <v>52.029599999999995</v>
      </c>
      <c r="J642" s="421"/>
      <c r="K642" s="601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98"/>
      <c r="AA642" s="98"/>
      <c r="AB642" s="98"/>
      <c r="AC642" s="98"/>
      <c r="AD642" s="98"/>
      <c r="AE642" s="98"/>
      <c r="AF642" s="98"/>
      <c r="AG642" s="98"/>
      <c r="AH642" s="98"/>
      <c r="AI642" s="98"/>
    </row>
    <row r="643" spans="1:35" ht="16.5" customHeight="1">
      <c r="A643" s="119"/>
      <c r="B643" s="675" t="s">
        <v>854</v>
      </c>
      <c r="C643" s="334" t="s">
        <v>855</v>
      </c>
      <c r="D643" s="605" t="s">
        <v>91</v>
      </c>
      <c r="E643" s="170" t="s">
        <v>836</v>
      </c>
      <c r="F643" s="607" t="s">
        <v>94</v>
      </c>
      <c r="G643" s="416">
        <f t="shared" si="65"/>
        <v>58.250000000000007</v>
      </c>
      <c r="H643" s="106">
        <v>69.900000000000006</v>
      </c>
      <c r="I643" s="174">
        <f>H643*(1-$I$628)</f>
        <v>66.405000000000001</v>
      </c>
      <c r="J643" s="127">
        <f>H643/1.2</f>
        <v>58.250000000000007</v>
      </c>
      <c r="K643" s="627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98"/>
      <c r="AA643" s="98"/>
      <c r="AB643" s="98"/>
      <c r="AC643" s="98"/>
      <c r="AD643" s="98"/>
      <c r="AE643" s="98"/>
      <c r="AF643" s="98"/>
      <c r="AG643" s="98"/>
      <c r="AH643" s="98"/>
      <c r="AI643" s="98"/>
    </row>
    <row r="644" spans="1:35" ht="16.5" customHeight="1">
      <c r="A644" s="119"/>
      <c r="B644" s="599"/>
      <c r="C644" s="283" t="s">
        <v>856</v>
      </c>
      <c r="D644" s="599"/>
      <c r="E644" s="176" t="s">
        <v>52</v>
      </c>
      <c r="F644" s="599"/>
      <c r="G644" s="417">
        <f t="shared" si="65"/>
        <v>55.978250000000003</v>
      </c>
      <c r="H644" s="418">
        <f t="shared" ref="H644:I644" si="67">H643*0.961</f>
        <v>67.173900000000003</v>
      </c>
      <c r="I644" s="419">
        <f t="shared" si="67"/>
        <v>63.815204999999999</v>
      </c>
      <c r="J644" s="421"/>
      <c r="K644" s="601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98"/>
      <c r="AA644" s="98"/>
      <c r="AB644" s="98"/>
      <c r="AC644" s="98"/>
      <c r="AD644" s="98"/>
      <c r="AE644" s="98"/>
      <c r="AF644" s="98"/>
      <c r="AG644" s="98"/>
      <c r="AH644" s="98"/>
      <c r="AI644" s="98"/>
    </row>
    <row r="645" spans="1:35" ht="16.5" customHeight="1">
      <c r="A645" s="119"/>
      <c r="B645" s="675" t="s">
        <v>857</v>
      </c>
      <c r="C645" s="334" t="s">
        <v>858</v>
      </c>
      <c r="D645" s="605" t="s">
        <v>91</v>
      </c>
      <c r="E645" s="170" t="s">
        <v>836</v>
      </c>
      <c r="F645" s="625" t="s">
        <v>90</v>
      </c>
      <c r="G645" s="416">
        <f t="shared" si="65"/>
        <v>57.05</v>
      </c>
      <c r="H645" s="106">
        <v>68.459999999999994</v>
      </c>
      <c r="I645" s="174">
        <f>H645*(1-$I$628)</f>
        <v>65.036999999999992</v>
      </c>
      <c r="J645" s="127">
        <f>H645/1.2</f>
        <v>57.05</v>
      </c>
      <c r="K645" s="651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98"/>
      <c r="AA645" s="98"/>
      <c r="AB645" s="98"/>
      <c r="AC645" s="98"/>
      <c r="AD645" s="98"/>
      <c r="AE645" s="98"/>
      <c r="AF645" s="98"/>
      <c r="AG645" s="98"/>
      <c r="AH645" s="98"/>
      <c r="AI645" s="98"/>
    </row>
    <row r="646" spans="1:35" ht="16.5" customHeight="1">
      <c r="A646" s="119"/>
      <c r="B646" s="599"/>
      <c r="C646" s="283" t="s">
        <v>859</v>
      </c>
      <c r="D646" s="599"/>
      <c r="E646" s="176" t="s">
        <v>52</v>
      </c>
      <c r="F646" s="599"/>
      <c r="G646" s="417">
        <f t="shared" si="65"/>
        <v>73.594500000000011</v>
      </c>
      <c r="H646" s="418">
        <f t="shared" ref="H646:I646" si="68">H645*1.29</f>
        <v>88.313400000000001</v>
      </c>
      <c r="I646" s="419">
        <f t="shared" si="68"/>
        <v>83.897729999999996</v>
      </c>
      <c r="J646" s="421"/>
      <c r="K646" s="601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  <c r="AA646" s="98"/>
      <c r="AB646" s="98"/>
      <c r="AC646" s="98"/>
      <c r="AD646" s="98"/>
      <c r="AE646" s="98"/>
      <c r="AF646" s="98"/>
      <c r="AG646" s="98"/>
      <c r="AH646" s="98"/>
      <c r="AI646" s="98"/>
    </row>
    <row r="647" spans="1:35" ht="16.5" customHeight="1">
      <c r="A647" s="670"/>
      <c r="B647" s="671" t="s">
        <v>860</v>
      </c>
      <c r="C647" s="336" t="s">
        <v>861</v>
      </c>
      <c r="D647" s="633" t="s">
        <v>93</v>
      </c>
      <c r="E647" s="634" t="s">
        <v>52</v>
      </c>
      <c r="F647" s="645" t="s">
        <v>94</v>
      </c>
      <c r="G647" s="198"/>
      <c r="H647" s="672" t="s">
        <v>803</v>
      </c>
      <c r="I647" s="642" t="s">
        <v>846</v>
      </c>
      <c r="J647" s="423"/>
      <c r="K647" s="98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98"/>
      <c r="AA647" s="98"/>
      <c r="AB647" s="98"/>
      <c r="AC647" s="98"/>
      <c r="AD647" s="98"/>
      <c r="AE647" s="98"/>
      <c r="AF647" s="98"/>
      <c r="AG647" s="98"/>
      <c r="AH647" s="98"/>
      <c r="AI647" s="98"/>
    </row>
    <row r="648" spans="1:35" ht="16.5" customHeight="1">
      <c r="A648" s="599"/>
      <c r="B648" s="599"/>
      <c r="C648" s="283" t="s">
        <v>862</v>
      </c>
      <c r="D648" s="599"/>
      <c r="E648" s="599"/>
      <c r="F648" s="599"/>
      <c r="G648" s="398"/>
      <c r="H648" s="599"/>
      <c r="I648" s="599"/>
      <c r="J648" s="423"/>
      <c r="K648" s="98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98"/>
      <c r="AA648" s="98"/>
      <c r="AB648" s="98"/>
      <c r="AC648" s="98"/>
      <c r="AD648" s="98"/>
      <c r="AE648" s="98"/>
      <c r="AF648" s="98"/>
      <c r="AG648" s="98"/>
      <c r="AH648" s="98"/>
      <c r="AI648" s="98"/>
    </row>
    <row r="649" spans="1:35" ht="13.5" customHeight="1">
      <c r="A649" s="618" t="s">
        <v>863</v>
      </c>
      <c r="B649" s="590"/>
      <c r="C649" s="590"/>
      <c r="D649" s="590"/>
      <c r="E649" s="590"/>
      <c r="F649" s="590"/>
      <c r="G649" s="590"/>
      <c r="H649" s="590"/>
      <c r="I649" s="590"/>
      <c r="J649" s="423"/>
      <c r="K649" s="98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98"/>
      <c r="AA649" s="98"/>
      <c r="AB649" s="98"/>
      <c r="AC649" s="98"/>
      <c r="AD649" s="98"/>
      <c r="AE649" s="98"/>
      <c r="AF649" s="98"/>
      <c r="AG649" s="98"/>
      <c r="AH649" s="98"/>
      <c r="AI649" s="98"/>
    </row>
    <row r="650" spans="1:35" ht="15" customHeight="1">
      <c r="A650" s="618" t="s">
        <v>864</v>
      </c>
      <c r="B650" s="590"/>
      <c r="C650" s="590"/>
      <c r="D650" s="590"/>
      <c r="E650" s="590"/>
      <c r="F650" s="590"/>
      <c r="G650" s="590"/>
      <c r="H650" s="590"/>
      <c r="I650" s="590"/>
      <c r="J650" s="423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  <c r="AA650" s="98"/>
      <c r="AB650" s="98"/>
      <c r="AC650" s="98"/>
      <c r="AD650" s="98"/>
      <c r="AE650" s="98"/>
      <c r="AF650" s="98"/>
      <c r="AG650" s="98"/>
      <c r="AH650" s="98"/>
      <c r="AI650" s="98"/>
    </row>
    <row r="651" spans="1:35" ht="15" customHeight="1">
      <c r="A651" s="673" t="s">
        <v>865</v>
      </c>
      <c r="B651" s="590"/>
      <c r="C651" s="590"/>
      <c r="D651" s="590"/>
      <c r="E651" s="590"/>
      <c r="F651" s="590"/>
      <c r="G651" s="590"/>
      <c r="H651" s="590"/>
      <c r="I651" s="590"/>
      <c r="J651" s="423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  <c r="AA651" s="98"/>
      <c r="AB651" s="98"/>
      <c r="AC651" s="98"/>
      <c r="AD651" s="98"/>
      <c r="AE651" s="98"/>
      <c r="AF651" s="98"/>
      <c r="AG651" s="98"/>
      <c r="AH651" s="98"/>
      <c r="AI651" s="98"/>
    </row>
    <row r="652" spans="1:35" ht="15" customHeight="1">
      <c r="A652" s="659" t="s">
        <v>866</v>
      </c>
      <c r="B652" s="587"/>
      <c r="C652" s="587"/>
      <c r="D652" s="587"/>
      <c r="E652" s="587"/>
      <c r="F652" s="587"/>
      <c r="G652" s="587"/>
      <c r="H652" s="587"/>
      <c r="I652" s="587"/>
      <c r="J652" s="423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  <c r="AA652" s="98"/>
      <c r="AB652" s="98"/>
      <c r="AC652" s="98"/>
      <c r="AD652" s="98"/>
      <c r="AE652" s="98"/>
      <c r="AF652" s="98"/>
      <c r="AG652" s="98"/>
      <c r="AH652" s="98"/>
      <c r="AI652" s="98"/>
    </row>
    <row r="653" spans="1:35" ht="16.5" customHeight="1">
      <c r="A653" s="659"/>
      <c r="B653" s="587"/>
      <c r="C653" s="587"/>
      <c r="D653" s="587"/>
      <c r="E653" s="587"/>
      <c r="F653" s="587"/>
      <c r="G653" s="587"/>
      <c r="H653" s="587"/>
      <c r="I653" s="587"/>
      <c r="J653" s="423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  <c r="AA653" s="98"/>
      <c r="AB653" s="98"/>
      <c r="AC653" s="98"/>
      <c r="AD653" s="98"/>
      <c r="AE653" s="98"/>
      <c r="AF653" s="98"/>
      <c r="AG653" s="98"/>
      <c r="AH653" s="98"/>
      <c r="AI653" s="98"/>
    </row>
    <row r="654" spans="1:35" ht="19.5" customHeight="1">
      <c r="A654" s="674" t="s">
        <v>867</v>
      </c>
      <c r="B654" s="653"/>
      <c r="C654" s="653"/>
      <c r="D654" s="653"/>
      <c r="E654" s="653"/>
      <c r="F654" s="653"/>
      <c r="G654" s="653"/>
      <c r="H654" s="653"/>
      <c r="I654" s="426" t="s">
        <v>830</v>
      </c>
      <c r="J654" s="423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  <c r="AA654" s="98"/>
      <c r="AB654" s="98"/>
      <c r="AC654" s="98"/>
      <c r="AD654" s="98"/>
      <c r="AE654" s="98"/>
      <c r="AF654" s="98"/>
      <c r="AG654" s="98"/>
      <c r="AH654" s="98"/>
      <c r="AI654" s="98"/>
    </row>
    <row r="655" spans="1:35" ht="21" customHeight="1">
      <c r="A655" s="654"/>
      <c r="B655" s="655"/>
      <c r="C655" s="655"/>
      <c r="D655" s="655"/>
      <c r="E655" s="655"/>
      <c r="F655" s="655"/>
      <c r="G655" s="655"/>
      <c r="H655" s="655"/>
      <c r="I655" s="414">
        <f>$I$5</f>
        <v>0.05</v>
      </c>
      <c r="J655" s="423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  <c r="AA655" s="98"/>
      <c r="AB655" s="98"/>
      <c r="AC655" s="98"/>
      <c r="AD655" s="98"/>
      <c r="AE655" s="98"/>
      <c r="AF655" s="98"/>
      <c r="AG655" s="98"/>
      <c r="AH655" s="98"/>
      <c r="AI655" s="98"/>
    </row>
    <row r="656" spans="1:35" ht="30" customHeight="1">
      <c r="A656" s="427"/>
      <c r="B656" s="667" t="s">
        <v>868</v>
      </c>
      <c r="C656" s="428" t="s">
        <v>869</v>
      </c>
      <c r="D656" s="632" t="s">
        <v>93</v>
      </c>
      <c r="E656" s="636" t="s">
        <v>42</v>
      </c>
      <c r="F656" s="637" t="s">
        <v>90</v>
      </c>
      <c r="G656" s="429"/>
      <c r="H656" s="669">
        <v>27120</v>
      </c>
      <c r="I656" s="650">
        <f>H656*(1-I655)</f>
        <v>25764</v>
      </c>
      <c r="J656" s="600">
        <f>H656/1.2</f>
        <v>22600</v>
      </c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  <c r="AA656" s="98"/>
      <c r="AB656" s="98"/>
      <c r="AC656" s="98"/>
      <c r="AD656" s="98"/>
      <c r="AE656" s="98"/>
      <c r="AF656" s="98"/>
      <c r="AG656" s="98"/>
      <c r="AH656" s="98"/>
      <c r="AI656" s="98"/>
    </row>
    <row r="657" spans="1:35" ht="34.5" customHeight="1">
      <c r="A657" s="427"/>
      <c r="B657" s="599"/>
      <c r="C657" s="430" t="s">
        <v>870</v>
      </c>
      <c r="D657" s="599"/>
      <c r="E657" s="599"/>
      <c r="F657" s="599"/>
      <c r="G657" s="431"/>
      <c r="H657" s="599"/>
      <c r="I657" s="599"/>
      <c r="J657" s="601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  <c r="AA657" s="98"/>
      <c r="AB657" s="98"/>
      <c r="AC657" s="98"/>
      <c r="AD657" s="98"/>
      <c r="AE657" s="98"/>
      <c r="AF657" s="98"/>
      <c r="AG657" s="98"/>
      <c r="AH657" s="98"/>
      <c r="AI657" s="98"/>
    </row>
    <row r="658" spans="1:35" ht="30" customHeight="1">
      <c r="A658" s="427"/>
      <c r="B658" s="667" t="s">
        <v>871</v>
      </c>
      <c r="C658" s="428" t="s">
        <v>872</v>
      </c>
      <c r="D658" s="632" t="s">
        <v>93</v>
      </c>
      <c r="E658" s="636" t="s">
        <v>42</v>
      </c>
      <c r="F658" s="637" t="s">
        <v>90</v>
      </c>
      <c r="G658" s="429"/>
      <c r="H658" s="669">
        <v>30480</v>
      </c>
      <c r="I658" s="650">
        <f>H658*(1-I655)</f>
        <v>28956</v>
      </c>
      <c r="J658" s="600">
        <f>H658/1.2</f>
        <v>25400</v>
      </c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  <c r="AA658" s="98"/>
      <c r="AB658" s="98"/>
      <c r="AC658" s="98"/>
      <c r="AD658" s="98"/>
      <c r="AE658" s="98"/>
      <c r="AF658" s="98"/>
      <c r="AG658" s="98"/>
      <c r="AH658" s="98"/>
      <c r="AI658" s="98"/>
    </row>
    <row r="659" spans="1:35" ht="34.5" customHeight="1">
      <c r="A659" s="427"/>
      <c r="B659" s="599"/>
      <c r="C659" s="430" t="s">
        <v>873</v>
      </c>
      <c r="D659" s="599"/>
      <c r="E659" s="599"/>
      <c r="F659" s="599"/>
      <c r="G659" s="431"/>
      <c r="H659" s="599"/>
      <c r="I659" s="599"/>
      <c r="J659" s="601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  <c r="AA659" s="98"/>
      <c r="AB659" s="98"/>
      <c r="AC659" s="98"/>
      <c r="AD659" s="98"/>
      <c r="AE659" s="98"/>
      <c r="AF659" s="98"/>
      <c r="AG659" s="98"/>
      <c r="AH659" s="98"/>
      <c r="AI659" s="98"/>
    </row>
    <row r="660" spans="1:35" ht="30" customHeight="1">
      <c r="A660" s="427"/>
      <c r="B660" s="667" t="s">
        <v>874</v>
      </c>
      <c r="C660" s="428" t="s">
        <v>875</v>
      </c>
      <c r="D660" s="632" t="s">
        <v>93</v>
      </c>
      <c r="E660" s="636" t="s">
        <v>42</v>
      </c>
      <c r="F660" s="668" t="s">
        <v>94</v>
      </c>
      <c r="G660" s="432"/>
      <c r="H660" s="669">
        <v>35640</v>
      </c>
      <c r="I660" s="650">
        <f>H660*(1-I655)</f>
        <v>33858</v>
      </c>
      <c r="J660" s="600">
        <f>H660/1.2</f>
        <v>29700</v>
      </c>
      <c r="K660" s="98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98"/>
      <c r="AA660" s="98"/>
      <c r="AB660" s="98"/>
      <c r="AC660" s="98"/>
      <c r="AD660" s="98"/>
      <c r="AE660" s="98"/>
      <c r="AF660" s="98"/>
      <c r="AG660" s="98"/>
      <c r="AH660" s="98"/>
      <c r="AI660" s="98"/>
    </row>
    <row r="661" spans="1:35" ht="34.5" customHeight="1">
      <c r="A661" s="427"/>
      <c r="B661" s="599"/>
      <c r="C661" s="430" t="s">
        <v>876</v>
      </c>
      <c r="D661" s="599"/>
      <c r="E661" s="599"/>
      <c r="F661" s="599"/>
      <c r="G661" s="398"/>
      <c r="H661" s="599"/>
      <c r="I661" s="599"/>
      <c r="J661" s="601"/>
      <c r="K661" s="98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  <c r="AA661" s="98"/>
      <c r="AB661" s="98"/>
      <c r="AC661" s="98"/>
      <c r="AD661" s="98"/>
      <c r="AE661" s="98"/>
      <c r="AF661" s="98"/>
      <c r="AG661" s="98"/>
      <c r="AH661" s="98"/>
      <c r="AI661" s="98"/>
    </row>
    <row r="662" spans="1:35" ht="30" customHeight="1">
      <c r="A662" s="427"/>
      <c r="B662" s="667" t="s">
        <v>877</v>
      </c>
      <c r="C662" s="428" t="s">
        <v>878</v>
      </c>
      <c r="D662" s="632" t="s">
        <v>93</v>
      </c>
      <c r="E662" s="636" t="s">
        <v>42</v>
      </c>
      <c r="F662" s="637" t="s">
        <v>90</v>
      </c>
      <c r="G662" s="429"/>
      <c r="H662" s="669">
        <v>38640</v>
      </c>
      <c r="I662" s="650">
        <f>H662*(1-$I$655)</f>
        <v>36708</v>
      </c>
      <c r="J662" s="600">
        <f>H662/1.2</f>
        <v>32200</v>
      </c>
      <c r="K662" s="98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98"/>
      <c r="AA662" s="98"/>
      <c r="AB662" s="98"/>
      <c r="AC662" s="98"/>
      <c r="AD662" s="98"/>
      <c r="AE662" s="98"/>
      <c r="AF662" s="98"/>
      <c r="AG662" s="98"/>
      <c r="AH662" s="98"/>
      <c r="AI662" s="98"/>
    </row>
    <row r="663" spans="1:35" ht="34.5" customHeight="1">
      <c r="A663" s="427"/>
      <c r="B663" s="599"/>
      <c r="C663" s="430" t="s">
        <v>879</v>
      </c>
      <c r="D663" s="599"/>
      <c r="E663" s="599"/>
      <c r="F663" s="599"/>
      <c r="G663" s="431"/>
      <c r="H663" s="599"/>
      <c r="I663" s="599"/>
      <c r="J663" s="601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  <c r="AA663" s="98"/>
      <c r="AB663" s="98"/>
      <c r="AC663" s="98"/>
      <c r="AD663" s="98"/>
      <c r="AE663" s="98"/>
      <c r="AF663" s="98"/>
      <c r="AG663" s="98"/>
      <c r="AH663" s="98"/>
      <c r="AI663" s="98"/>
    </row>
    <row r="664" spans="1:35" ht="30" customHeight="1">
      <c r="A664" s="427"/>
      <c r="B664" s="662" t="s">
        <v>880</v>
      </c>
      <c r="C664" s="433" t="s">
        <v>881</v>
      </c>
      <c r="D664" s="663"/>
      <c r="E664" s="664" t="s">
        <v>42</v>
      </c>
      <c r="F664" s="635" t="s">
        <v>90</v>
      </c>
      <c r="G664" s="196"/>
      <c r="H664" s="665">
        <v>10695</v>
      </c>
      <c r="I664" s="666">
        <f>H664*(1-$I$655)</f>
        <v>10160.25</v>
      </c>
      <c r="J664" s="600">
        <f>H664/1.2</f>
        <v>8912.5</v>
      </c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  <c r="AA664" s="98"/>
      <c r="AB664" s="98"/>
      <c r="AC664" s="98"/>
      <c r="AD664" s="98"/>
      <c r="AE664" s="98"/>
      <c r="AF664" s="98"/>
      <c r="AG664" s="98"/>
      <c r="AH664" s="98"/>
      <c r="AI664" s="98"/>
    </row>
    <row r="665" spans="1:35" ht="30" customHeight="1">
      <c r="A665" s="434"/>
      <c r="B665" s="599"/>
      <c r="C665" s="435" t="s">
        <v>882</v>
      </c>
      <c r="D665" s="599"/>
      <c r="E665" s="599"/>
      <c r="F665" s="599"/>
      <c r="G665" s="431"/>
      <c r="H665" s="599"/>
      <c r="I665" s="599"/>
      <c r="J665" s="601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  <c r="AA665" s="98"/>
      <c r="AB665" s="98"/>
      <c r="AC665" s="98"/>
      <c r="AD665" s="98"/>
      <c r="AE665" s="98"/>
      <c r="AF665" s="98"/>
      <c r="AG665" s="98"/>
      <c r="AH665" s="98"/>
      <c r="AI665" s="98"/>
    </row>
    <row r="666" spans="1:35" ht="13.5" customHeight="1">
      <c r="A666" s="618" t="s">
        <v>883</v>
      </c>
      <c r="B666" s="590"/>
      <c r="C666" s="590"/>
      <c r="D666" s="590"/>
      <c r="E666" s="590"/>
      <c r="F666" s="590"/>
      <c r="G666" s="590"/>
      <c r="H666" s="590"/>
      <c r="I666" s="590"/>
      <c r="J666" s="217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  <c r="AA666" s="98"/>
      <c r="AB666" s="98"/>
      <c r="AC666" s="98"/>
      <c r="AD666" s="98"/>
      <c r="AE666" s="98"/>
      <c r="AF666" s="98"/>
      <c r="AG666" s="98"/>
      <c r="AH666" s="98"/>
      <c r="AI666" s="98"/>
    </row>
    <row r="667" spans="1:35" ht="12" customHeight="1">
      <c r="A667" s="618" t="s">
        <v>884</v>
      </c>
      <c r="B667" s="590"/>
      <c r="C667" s="590"/>
      <c r="D667" s="590"/>
      <c r="E667" s="590"/>
      <c r="F667" s="590"/>
      <c r="G667" s="590"/>
      <c r="H667" s="590"/>
      <c r="I667" s="590"/>
      <c r="J667" s="217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  <c r="AA667" s="98"/>
      <c r="AB667" s="98"/>
      <c r="AC667" s="98"/>
      <c r="AD667" s="98"/>
      <c r="AE667" s="98"/>
      <c r="AF667" s="98"/>
      <c r="AG667" s="98"/>
      <c r="AH667" s="98"/>
      <c r="AI667" s="98"/>
    </row>
    <row r="668" spans="1:35" ht="16.5" customHeight="1">
      <c r="A668" s="658" t="s">
        <v>885</v>
      </c>
      <c r="B668" s="590"/>
      <c r="C668" s="590"/>
      <c r="D668" s="590"/>
      <c r="E668" s="590"/>
      <c r="F668" s="590"/>
      <c r="G668" s="590"/>
      <c r="H668" s="590"/>
      <c r="I668" s="590"/>
      <c r="J668" s="217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  <c r="AA668" s="98"/>
      <c r="AB668" s="98"/>
      <c r="AC668" s="98"/>
      <c r="AD668" s="98"/>
      <c r="AE668" s="98"/>
      <c r="AF668" s="98"/>
      <c r="AG668" s="98"/>
      <c r="AH668" s="98"/>
      <c r="AI668" s="98"/>
    </row>
    <row r="669" spans="1:35" ht="16.5" customHeight="1">
      <c r="A669" s="659" t="s">
        <v>886</v>
      </c>
      <c r="B669" s="587"/>
      <c r="C669" s="587"/>
      <c r="D669" s="587"/>
      <c r="E669" s="587"/>
      <c r="F669" s="587"/>
      <c r="G669" s="587"/>
      <c r="H669" s="587"/>
      <c r="I669" s="587"/>
      <c r="J669" s="217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  <c r="AA669" s="98"/>
      <c r="AB669" s="98"/>
      <c r="AC669" s="98"/>
      <c r="AD669" s="98"/>
      <c r="AE669" s="98"/>
      <c r="AF669" s="98"/>
      <c r="AG669" s="98"/>
      <c r="AH669" s="98"/>
      <c r="AI669" s="98"/>
    </row>
    <row r="670" spans="1:35" ht="16.5" customHeight="1">
      <c r="A670" s="260"/>
      <c r="B670" s="260"/>
      <c r="C670" s="260"/>
      <c r="D670" s="260"/>
      <c r="E670" s="260"/>
      <c r="F670" s="260"/>
      <c r="G670" s="260"/>
      <c r="H670" s="260"/>
      <c r="I670" s="412"/>
      <c r="J670" s="260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  <c r="AA670" s="98"/>
      <c r="AB670" s="98"/>
      <c r="AC670" s="98"/>
      <c r="AD670" s="98"/>
      <c r="AE670" s="98"/>
      <c r="AF670" s="98"/>
      <c r="AG670" s="98"/>
      <c r="AH670" s="98"/>
      <c r="AI670" s="98"/>
    </row>
    <row r="671" spans="1:35" ht="16.5" customHeight="1">
      <c r="A671" s="660" t="s">
        <v>887</v>
      </c>
      <c r="B671" s="590"/>
      <c r="C671" s="590"/>
      <c r="D671" s="590"/>
      <c r="E671" s="590"/>
      <c r="F671" s="590"/>
      <c r="G671" s="590"/>
      <c r="H671" s="590"/>
      <c r="I671" s="590"/>
      <c r="J671" s="436"/>
      <c r="K671" s="98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  <c r="AA671" s="98"/>
      <c r="AB671" s="98"/>
      <c r="AC671" s="98"/>
      <c r="AD671" s="98"/>
      <c r="AE671" s="98"/>
      <c r="AF671" s="98"/>
      <c r="AG671" s="98"/>
      <c r="AH671" s="98"/>
      <c r="AI671" s="98"/>
    </row>
    <row r="672" spans="1:35" ht="17.25" customHeight="1">
      <c r="A672" s="661"/>
      <c r="B672" s="590"/>
      <c r="C672" s="590"/>
      <c r="D672" s="590"/>
      <c r="E672" s="590"/>
      <c r="F672" s="590"/>
      <c r="G672" s="590"/>
      <c r="H672" s="590"/>
      <c r="I672" s="590"/>
      <c r="J672" s="437"/>
      <c r="K672" s="98"/>
      <c r="L672" s="79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</row>
    <row r="673" spans="1:35" ht="15.75" customHeight="1">
      <c r="A673" s="438"/>
      <c r="B673" s="439"/>
      <c r="C673" s="440"/>
      <c r="D673" s="441"/>
      <c r="E673" s="441"/>
      <c r="F673" s="441"/>
      <c r="G673" s="441"/>
      <c r="H673" s="442"/>
      <c r="I673" s="443"/>
      <c r="J673" s="444"/>
      <c r="K673" s="445"/>
      <c r="L673" s="446"/>
      <c r="M673" s="447"/>
      <c r="N673" s="447"/>
      <c r="O673" s="447"/>
      <c r="P673" s="447"/>
      <c r="Q673" s="447"/>
      <c r="R673" s="447"/>
      <c r="S673" s="447"/>
      <c r="T673" s="447"/>
      <c r="U673" s="447"/>
      <c r="V673" s="447"/>
      <c r="W673" s="447"/>
      <c r="X673" s="447"/>
      <c r="Y673" s="447"/>
      <c r="Z673" s="447"/>
      <c r="AA673" s="447"/>
      <c r="AB673" s="447"/>
      <c r="AC673" s="447"/>
      <c r="AD673" s="447"/>
      <c r="AE673" s="447"/>
      <c r="AF673" s="447"/>
      <c r="AG673" s="447"/>
      <c r="AH673" s="447"/>
      <c r="AI673" s="447"/>
    </row>
    <row r="674" spans="1:35" ht="15.75" customHeight="1">
      <c r="A674" s="438"/>
      <c r="B674" s="439"/>
      <c r="C674" s="448"/>
      <c r="D674" s="441"/>
      <c r="E674" s="441"/>
      <c r="F674" s="441"/>
      <c r="G674" s="441"/>
      <c r="H674" s="442"/>
      <c r="I674" s="443"/>
      <c r="J674" s="444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  <c r="AA674" s="98"/>
      <c r="AB674" s="98"/>
      <c r="AC674" s="98"/>
      <c r="AD674" s="98"/>
      <c r="AE674" s="98"/>
      <c r="AF674" s="98"/>
      <c r="AG674" s="98"/>
      <c r="AH674" s="98"/>
      <c r="AI674" s="98"/>
    </row>
    <row r="675" spans="1:35" ht="14.25" customHeight="1">
      <c r="A675" s="449"/>
      <c r="B675" s="439"/>
      <c r="C675" s="439"/>
      <c r="D675" s="441"/>
      <c r="E675" s="441"/>
      <c r="F675" s="441"/>
      <c r="G675" s="441"/>
      <c r="H675" s="442"/>
      <c r="I675" s="450"/>
      <c r="J675" s="451"/>
      <c r="K675" s="98"/>
      <c r="L675" s="79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</row>
    <row r="676" spans="1:35" ht="14.25" customHeight="1">
      <c r="A676" s="449"/>
      <c r="B676" s="439"/>
      <c r="C676" s="439"/>
      <c r="D676" s="441"/>
      <c r="E676" s="441"/>
      <c r="F676" s="441"/>
      <c r="G676" s="441"/>
      <c r="H676" s="442"/>
      <c r="I676" s="450"/>
      <c r="J676" s="451"/>
      <c r="K676" s="98"/>
      <c r="L676" s="79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</row>
    <row r="677" spans="1:35" ht="12.75" customHeight="1">
      <c r="A677" s="341"/>
      <c r="B677" s="452"/>
      <c r="C677" s="452"/>
      <c r="D677" s="452"/>
      <c r="E677" s="452"/>
      <c r="F677" s="452"/>
      <c r="G677" s="452"/>
      <c r="H677" s="452"/>
      <c r="I677" s="453"/>
      <c r="J677" s="452"/>
      <c r="K677" s="98"/>
      <c r="L677" s="454"/>
      <c r="M677" s="156"/>
      <c r="N677" s="156"/>
      <c r="O677" s="156"/>
      <c r="P677" s="156"/>
      <c r="Q677" s="156"/>
      <c r="R677" s="156"/>
      <c r="S677" s="156"/>
      <c r="T677" s="156"/>
      <c r="U677" s="156"/>
      <c r="V677" s="156"/>
      <c r="W677" s="156"/>
      <c r="X677" s="156"/>
      <c r="Y677" s="156"/>
      <c r="Z677" s="156"/>
      <c r="AA677" s="156"/>
      <c r="AB677" s="156"/>
      <c r="AC677" s="156"/>
      <c r="AD677" s="156"/>
      <c r="AE677" s="156"/>
      <c r="AF677" s="156"/>
      <c r="AG677" s="156"/>
      <c r="AH677" s="156"/>
      <c r="AI677" s="156"/>
    </row>
    <row r="678" spans="1:35" ht="16.5" customHeight="1">
      <c r="A678" s="341"/>
      <c r="B678" s="452"/>
      <c r="C678" s="452"/>
      <c r="D678" s="452"/>
      <c r="E678" s="452"/>
      <c r="F678" s="452"/>
      <c r="G678" s="452"/>
      <c r="H678" s="452"/>
      <c r="I678" s="453"/>
      <c r="J678" s="452"/>
      <c r="K678" s="98"/>
      <c r="L678" s="454"/>
      <c r="M678" s="156"/>
      <c r="N678" s="156"/>
      <c r="O678" s="156"/>
      <c r="P678" s="156"/>
      <c r="Q678" s="156"/>
      <c r="R678" s="156"/>
      <c r="S678" s="156"/>
      <c r="T678" s="156"/>
      <c r="U678" s="156"/>
      <c r="V678" s="156"/>
      <c r="W678" s="156"/>
      <c r="X678" s="156"/>
      <c r="Y678" s="156"/>
      <c r="Z678" s="156"/>
      <c r="AA678" s="156"/>
      <c r="AB678" s="156"/>
      <c r="AC678" s="156"/>
      <c r="AD678" s="156"/>
      <c r="AE678" s="156"/>
      <c r="AF678" s="156"/>
      <c r="AG678" s="156"/>
      <c r="AH678" s="156"/>
      <c r="AI678" s="156"/>
    </row>
    <row r="679" spans="1:35" ht="12.75" customHeight="1">
      <c r="A679" s="341"/>
      <c r="B679" s="452"/>
      <c r="C679" s="452"/>
      <c r="D679" s="452"/>
      <c r="E679" s="452"/>
      <c r="F679" s="452"/>
      <c r="G679" s="452"/>
      <c r="H679" s="452"/>
      <c r="I679" s="453"/>
      <c r="J679" s="452"/>
      <c r="K679" s="98"/>
      <c r="L679" s="454"/>
      <c r="M679" s="156"/>
      <c r="N679" s="156"/>
      <c r="O679" s="156"/>
      <c r="P679" s="156"/>
      <c r="Q679" s="156"/>
      <c r="R679" s="156"/>
      <c r="S679" s="156"/>
      <c r="T679" s="156"/>
      <c r="U679" s="156"/>
      <c r="V679" s="156"/>
      <c r="W679" s="156"/>
      <c r="X679" s="156"/>
      <c r="Y679" s="156"/>
      <c r="Z679" s="156"/>
      <c r="AA679" s="156"/>
      <c r="AB679" s="156"/>
      <c r="AC679" s="156"/>
      <c r="AD679" s="156"/>
      <c r="AE679" s="156"/>
      <c r="AF679" s="156"/>
      <c r="AG679" s="156"/>
      <c r="AH679" s="156"/>
      <c r="AI679" s="156"/>
    </row>
    <row r="680" spans="1:35" ht="12.75" customHeight="1">
      <c r="A680" s="341"/>
      <c r="B680" s="452"/>
      <c r="C680" s="452"/>
      <c r="D680" s="452"/>
      <c r="E680" s="452"/>
      <c r="F680" s="452"/>
      <c r="G680" s="452"/>
      <c r="H680" s="452"/>
      <c r="I680" s="453"/>
      <c r="J680" s="452"/>
      <c r="K680" s="98"/>
      <c r="L680" s="454"/>
      <c r="M680" s="156"/>
      <c r="N680" s="156"/>
      <c r="O680" s="156"/>
      <c r="P680" s="156"/>
      <c r="Q680" s="156"/>
      <c r="R680" s="156"/>
      <c r="S680" s="156"/>
      <c r="T680" s="156"/>
      <c r="U680" s="156"/>
      <c r="V680" s="156"/>
      <c r="W680" s="156"/>
      <c r="X680" s="156"/>
      <c r="Y680" s="156"/>
      <c r="Z680" s="156"/>
      <c r="AA680" s="156"/>
      <c r="AB680" s="156"/>
      <c r="AC680" s="156"/>
      <c r="AD680" s="156"/>
      <c r="AE680" s="156"/>
      <c r="AF680" s="156"/>
      <c r="AG680" s="156"/>
      <c r="AH680" s="156"/>
      <c r="AI680" s="156"/>
    </row>
    <row r="681" spans="1:35" ht="12.75" customHeight="1">
      <c r="A681" s="341"/>
      <c r="B681" s="452"/>
      <c r="C681" s="452"/>
      <c r="D681" s="452"/>
      <c r="E681" s="452"/>
      <c r="F681" s="452"/>
      <c r="G681" s="452"/>
      <c r="H681" s="452"/>
      <c r="I681" s="453"/>
      <c r="J681" s="452"/>
      <c r="K681" s="98"/>
      <c r="L681" s="454"/>
      <c r="M681" s="156"/>
      <c r="N681" s="156"/>
      <c r="O681" s="156"/>
      <c r="P681" s="156"/>
      <c r="Q681" s="156"/>
      <c r="R681" s="156"/>
      <c r="S681" s="156"/>
      <c r="T681" s="156"/>
      <c r="U681" s="156"/>
      <c r="V681" s="156"/>
      <c r="W681" s="156"/>
      <c r="X681" s="156"/>
      <c r="Y681" s="156"/>
      <c r="Z681" s="156"/>
      <c r="AA681" s="156"/>
      <c r="AB681" s="156"/>
      <c r="AC681" s="156"/>
      <c r="AD681" s="156"/>
      <c r="AE681" s="156"/>
      <c r="AF681" s="156"/>
      <c r="AG681" s="156"/>
      <c r="AH681" s="156"/>
      <c r="AI681" s="156"/>
    </row>
    <row r="682" spans="1:35" ht="12.75" customHeight="1">
      <c r="A682" s="341"/>
      <c r="B682" s="452"/>
      <c r="C682" s="452"/>
      <c r="D682" s="452"/>
      <c r="E682" s="452"/>
      <c r="F682" s="452"/>
      <c r="G682" s="452"/>
      <c r="H682" s="452"/>
      <c r="I682" s="453"/>
      <c r="J682" s="452"/>
      <c r="K682" s="98"/>
      <c r="L682" s="454"/>
      <c r="M682" s="156"/>
      <c r="N682" s="156"/>
      <c r="O682" s="156"/>
      <c r="P682" s="156"/>
      <c r="Q682" s="156"/>
      <c r="R682" s="156"/>
      <c r="S682" s="156"/>
      <c r="T682" s="156"/>
      <c r="U682" s="156"/>
      <c r="V682" s="156"/>
      <c r="W682" s="156"/>
      <c r="X682" s="156"/>
      <c r="Y682" s="156"/>
      <c r="Z682" s="156"/>
      <c r="AA682" s="156"/>
      <c r="AB682" s="156"/>
      <c r="AC682" s="156"/>
      <c r="AD682" s="156"/>
      <c r="AE682" s="156"/>
      <c r="AF682" s="156"/>
      <c r="AG682" s="156"/>
      <c r="AH682" s="156"/>
      <c r="AI682" s="156"/>
    </row>
    <row r="683" spans="1:35" ht="12.75" customHeight="1">
      <c r="A683" s="341"/>
      <c r="B683" s="452"/>
      <c r="C683" s="452"/>
      <c r="D683" s="452"/>
      <c r="E683" s="452"/>
      <c r="F683" s="452"/>
      <c r="G683" s="452"/>
      <c r="H683" s="452"/>
      <c r="I683" s="453"/>
      <c r="J683" s="452"/>
      <c r="K683" s="98"/>
      <c r="L683" s="454"/>
      <c r="M683" s="156"/>
      <c r="N683" s="156"/>
      <c r="O683" s="156"/>
      <c r="P683" s="156"/>
      <c r="Q683" s="156"/>
      <c r="R683" s="156"/>
      <c r="S683" s="156"/>
      <c r="T683" s="156"/>
      <c r="U683" s="156"/>
      <c r="V683" s="156"/>
      <c r="W683" s="156"/>
      <c r="X683" s="156"/>
      <c r="Y683" s="156"/>
      <c r="Z683" s="156"/>
      <c r="AA683" s="156"/>
      <c r="AB683" s="156"/>
      <c r="AC683" s="156"/>
      <c r="AD683" s="156"/>
      <c r="AE683" s="156"/>
      <c r="AF683" s="156"/>
      <c r="AG683" s="156"/>
      <c r="AH683" s="156"/>
      <c r="AI683" s="156"/>
    </row>
    <row r="684" spans="1:35" ht="12.75" customHeight="1">
      <c r="A684" s="341"/>
      <c r="B684" s="452"/>
      <c r="C684" s="452"/>
      <c r="D684" s="452"/>
      <c r="E684" s="452"/>
      <c r="F684" s="452"/>
      <c r="G684" s="452"/>
      <c r="H684" s="452"/>
      <c r="I684" s="453"/>
      <c r="J684" s="452"/>
      <c r="K684" s="98"/>
      <c r="L684" s="454"/>
      <c r="M684" s="156"/>
      <c r="N684" s="156"/>
      <c r="O684" s="156"/>
      <c r="P684" s="156"/>
      <c r="Q684" s="156"/>
      <c r="R684" s="156"/>
      <c r="S684" s="156"/>
      <c r="T684" s="156"/>
      <c r="U684" s="156"/>
      <c r="V684" s="156"/>
      <c r="W684" s="156"/>
      <c r="X684" s="156"/>
      <c r="Y684" s="156"/>
      <c r="Z684" s="156"/>
      <c r="AA684" s="156"/>
      <c r="AB684" s="156"/>
      <c r="AC684" s="156"/>
      <c r="AD684" s="156"/>
      <c r="AE684" s="156"/>
      <c r="AF684" s="156"/>
      <c r="AG684" s="156"/>
      <c r="AH684" s="156"/>
      <c r="AI684" s="156"/>
    </row>
    <row r="685" spans="1:35" ht="12.75" customHeight="1">
      <c r="A685" s="341"/>
      <c r="B685" s="452"/>
      <c r="C685" s="452"/>
      <c r="D685" s="452"/>
      <c r="E685" s="452"/>
      <c r="F685" s="452"/>
      <c r="G685" s="452"/>
      <c r="H685" s="452"/>
      <c r="I685" s="453"/>
      <c r="J685" s="452"/>
      <c r="K685" s="98"/>
      <c r="L685" s="454"/>
      <c r="M685" s="156"/>
      <c r="N685" s="156"/>
      <c r="O685" s="156"/>
      <c r="P685" s="156"/>
      <c r="Q685" s="156"/>
      <c r="R685" s="156"/>
      <c r="S685" s="156"/>
      <c r="T685" s="156"/>
      <c r="U685" s="156"/>
      <c r="V685" s="156"/>
      <c r="W685" s="156"/>
      <c r="X685" s="156"/>
      <c r="Y685" s="156"/>
      <c r="Z685" s="156"/>
      <c r="AA685" s="156"/>
      <c r="AB685" s="156"/>
      <c r="AC685" s="156"/>
      <c r="AD685" s="156"/>
      <c r="AE685" s="156"/>
      <c r="AF685" s="156"/>
      <c r="AG685" s="156"/>
      <c r="AH685" s="156"/>
      <c r="AI685" s="156"/>
    </row>
    <row r="686" spans="1:35" ht="12.75" customHeight="1">
      <c r="A686" s="341"/>
      <c r="B686" s="452"/>
      <c r="C686" s="452"/>
      <c r="D686" s="452"/>
      <c r="E686" s="452"/>
      <c r="F686" s="452"/>
      <c r="G686" s="452"/>
      <c r="H686" s="452"/>
      <c r="I686" s="453"/>
      <c r="J686" s="452"/>
      <c r="K686" s="98"/>
      <c r="L686" s="454"/>
      <c r="M686" s="156"/>
      <c r="N686" s="156"/>
      <c r="O686" s="156"/>
      <c r="P686" s="156"/>
      <c r="Q686" s="156"/>
      <c r="R686" s="156"/>
      <c r="S686" s="156"/>
      <c r="T686" s="156"/>
      <c r="U686" s="156"/>
      <c r="V686" s="156"/>
      <c r="W686" s="156"/>
      <c r="X686" s="156"/>
      <c r="Y686" s="156"/>
      <c r="Z686" s="156"/>
      <c r="AA686" s="156"/>
      <c r="AB686" s="156"/>
      <c r="AC686" s="156"/>
      <c r="AD686" s="156"/>
      <c r="AE686" s="156"/>
      <c r="AF686" s="156"/>
      <c r="AG686" s="156"/>
      <c r="AH686" s="156"/>
      <c r="AI686" s="156"/>
    </row>
    <row r="687" spans="1:35" ht="12.75" customHeight="1">
      <c r="A687" s="341"/>
      <c r="B687" s="452"/>
      <c r="C687" s="452"/>
      <c r="D687" s="452"/>
      <c r="E687" s="452"/>
      <c r="F687" s="452"/>
      <c r="G687" s="452"/>
      <c r="H687" s="452"/>
      <c r="I687" s="453"/>
      <c r="J687" s="452"/>
      <c r="K687" s="98"/>
      <c r="L687" s="454"/>
      <c r="M687" s="156"/>
      <c r="N687" s="156"/>
      <c r="O687" s="156"/>
      <c r="P687" s="156"/>
      <c r="Q687" s="156"/>
      <c r="R687" s="156"/>
      <c r="S687" s="156"/>
      <c r="T687" s="156"/>
      <c r="U687" s="156"/>
      <c r="V687" s="156"/>
      <c r="W687" s="156"/>
      <c r="X687" s="156"/>
      <c r="Y687" s="156"/>
      <c r="Z687" s="156"/>
      <c r="AA687" s="156"/>
      <c r="AB687" s="156"/>
      <c r="AC687" s="156"/>
      <c r="AD687" s="156"/>
      <c r="AE687" s="156"/>
      <c r="AF687" s="156"/>
      <c r="AG687" s="156"/>
      <c r="AH687" s="156"/>
      <c r="AI687" s="156"/>
    </row>
    <row r="688" spans="1:35" ht="12.75" customHeight="1">
      <c r="A688" s="341"/>
      <c r="B688" s="452"/>
      <c r="C688" s="452"/>
      <c r="D688" s="452"/>
      <c r="E688" s="452"/>
      <c r="F688" s="452"/>
      <c r="G688" s="452"/>
      <c r="H688" s="452"/>
      <c r="I688" s="453"/>
      <c r="J688" s="452"/>
      <c r="K688" s="98"/>
      <c r="L688" s="454"/>
      <c r="M688" s="156"/>
      <c r="N688" s="156"/>
      <c r="O688" s="156"/>
      <c r="P688" s="156"/>
      <c r="Q688" s="156"/>
      <c r="R688" s="156"/>
      <c r="S688" s="156"/>
      <c r="T688" s="156"/>
      <c r="U688" s="156"/>
      <c r="V688" s="156"/>
      <c r="W688" s="156"/>
      <c r="X688" s="156"/>
      <c r="Y688" s="156"/>
      <c r="Z688" s="156"/>
      <c r="AA688" s="156"/>
      <c r="AB688" s="156"/>
      <c r="AC688" s="156"/>
      <c r="AD688" s="156"/>
      <c r="AE688" s="156"/>
      <c r="AF688" s="156"/>
      <c r="AG688" s="156"/>
      <c r="AH688" s="156"/>
      <c r="AI688" s="156"/>
    </row>
    <row r="689" spans="1:35" ht="12.75" customHeight="1">
      <c r="A689" s="341"/>
      <c r="B689" s="452"/>
      <c r="C689" s="452"/>
      <c r="D689" s="452"/>
      <c r="E689" s="452"/>
      <c r="F689" s="452"/>
      <c r="G689" s="452"/>
      <c r="H689" s="452"/>
      <c r="I689" s="453"/>
      <c r="J689" s="452"/>
      <c r="K689" s="98"/>
      <c r="L689" s="454"/>
      <c r="M689" s="156"/>
      <c r="N689" s="156"/>
      <c r="O689" s="156"/>
      <c r="P689" s="156"/>
      <c r="Q689" s="156"/>
      <c r="R689" s="156"/>
      <c r="S689" s="156"/>
      <c r="T689" s="156"/>
      <c r="U689" s="156"/>
      <c r="V689" s="156"/>
      <c r="W689" s="156"/>
      <c r="X689" s="156"/>
      <c r="Y689" s="156"/>
      <c r="Z689" s="156"/>
      <c r="AA689" s="156"/>
      <c r="AB689" s="156"/>
      <c r="AC689" s="156"/>
      <c r="AD689" s="156"/>
      <c r="AE689" s="156"/>
      <c r="AF689" s="156"/>
      <c r="AG689" s="156"/>
      <c r="AH689" s="156"/>
      <c r="AI689" s="156"/>
    </row>
    <row r="690" spans="1:35" ht="12.75" customHeight="1">
      <c r="A690" s="341"/>
      <c r="B690" s="452"/>
      <c r="C690" s="452"/>
      <c r="D690" s="452"/>
      <c r="E690" s="452"/>
      <c r="F690" s="452"/>
      <c r="G690" s="452"/>
      <c r="H690" s="452"/>
      <c r="I690" s="453"/>
      <c r="J690" s="452"/>
      <c r="K690" s="98"/>
      <c r="L690" s="454"/>
      <c r="M690" s="156"/>
      <c r="N690" s="156"/>
      <c r="O690" s="156"/>
      <c r="P690" s="156"/>
      <c r="Q690" s="156"/>
      <c r="R690" s="156"/>
      <c r="S690" s="156"/>
      <c r="T690" s="156"/>
      <c r="U690" s="156"/>
      <c r="V690" s="156"/>
      <c r="W690" s="156"/>
      <c r="X690" s="156"/>
      <c r="Y690" s="156"/>
      <c r="Z690" s="156"/>
      <c r="AA690" s="156"/>
      <c r="AB690" s="156"/>
      <c r="AC690" s="156"/>
      <c r="AD690" s="156"/>
      <c r="AE690" s="156"/>
      <c r="AF690" s="156"/>
      <c r="AG690" s="156"/>
      <c r="AH690" s="156"/>
      <c r="AI690" s="156"/>
    </row>
    <row r="691" spans="1:35" ht="12.75" customHeight="1">
      <c r="A691" s="341"/>
      <c r="B691" s="452"/>
      <c r="C691" s="452"/>
      <c r="D691" s="452"/>
      <c r="E691" s="452"/>
      <c r="F691" s="452"/>
      <c r="G691" s="452"/>
      <c r="H691" s="452"/>
      <c r="I691" s="453"/>
      <c r="J691" s="452"/>
      <c r="K691" s="98"/>
      <c r="L691" s="454"/>
      <c r="M691" s="156"/>
      <c r="N691" s="156"/>
      <c r="O691" s="156"/>
      <c r="P691" s="156"/>
      <c r="Q691" s="156"/>
      <c r="R691" s="156"/>
      <c r="S691" s="156"/>
      <c r="T691" s="156"/>
      <c r="U691" s="156"/>
      <c r="V691" s="156"/>
      <c r="W691" s="156"/>
      <c r="X691" s="156"/>
      <c r="Y691" s="156"/>
      <c r="Z691" s="156"/>
      <c r="AA691" s="156"/>
      <c r="AB691" s="156"/>
      <c r="AC691" s="156"/>
      <c r="AD691" s="156"/>
      <c r="AE691" s="156"/>
      <c r="AF691" s="156"/>
      <c r="AG691" s="156"/>
      <c r="AH691" s="156"/>
      <c r="AI691" s="156"/>
    </row>
    <row r="692" spans="1:35" ht="12.75" customHeight="1">
      <c r="A692" s="341"/>
      <c r="B692" s="452"/>
      <c r="C692" s="452"/>
      <c r="D692" s="452"/>
      <c r="E692" s="452"/>
      <c r="F692" s="452"/>
      <c r="G692" s="452"/>
      <c r="H692" s="452"/>
      <c r="I692" s="453"/>
      <c r="J692" s="452"/>
      <c r="K692" s="98"/>
      <c r="L692" s="454"/>
      <c r="M692" s="156"/>
      <c r="N692" s="156"/>
      <c r="O692" s="156"/>
      <c r="P692" s="156"/>
      <c r="Q692" s="156"/>
      <c r="R692" s="156"/>
      <c r="S692" s="156"/>
      <c r="T692" s="156"/>
      <c r="U692" s="156"/>
      <c r="V692" s="156"/>
      <c r="W692" s="156"/>
      <c r="X692" s="156"/>
      <c r="Y692" s="156"/>
      <c r="Z692" s="156"/>
      <c r="AA692" s="156"/>
      <c r="AB692" s="156"/>
      <c r="AC692" s="156"/>
      <c r="AD692" s="156"/>
      <c r="AE692" s="156"/>
      <c r="AF692" s="156"/>
      <c r="AG692" s="156"/>
      <c r="AH692" s="156"/>
      <c r="AI692" s="156"/>
    </row>
    <row r="693" spans="1:35" ht="12.75" customHeight="1">
      <c r="A693" s="341"/>
      <c r="B693" s="452"/>
      <c r="C693" s="452"/>
      <c r="D693" s="452"/>
      <c r="E693" s="452"/>
      <c r="F693" s="452"/>
      <c r="G693" s="452"/>
      <c r="H693" s="452"/>
      <c r="I693" s="453"/>
      <c r="J693" s="452"/>
      <c r="K693" s="98"/>
      <c r="L693" s="454"/>
      <c r="M693" s="156"/>
      <c r="N693" s="156"/>
      <c r="O693" s="156"/>
      <c r="P693" s="156"/>
      <c r="Q693" s="156"/>
      <c r="R693" s="156"/>
      <c r="S693" s="156"/>
      <c r="T693" s="156"/>
      <c r="U693" s="156"/>
      <c r="V693" s="156"/>
      <c r="W693" s="156"/>
      <c r="X693" s="156"/>
      <c r="Y693" s="156"/>
      <c r="Z693" s="156"/>
      <c r="AA693" s="156"/>
      <c r="AB693" s="156"/>
      <c r="AC693" s="156"/>
      <c r="AD693" s="156"/>
      <c r="AE693" s="156"/>
      <c r="AF693" s="156"/>
      <c r="AG693" s="156"/>
      <c r="AH693" s="156"/>
      <c r="AI693" s="156"/>
    </row>
    <row r="694" spans="1:35" ht="12.75" customHeight="1">
      <c r="A694" s="341"/>
      <c r="B694" s="452"/>
      <c r="C694" s="452"/>
      <c r="D694" s="452"/>
      <c r="E694" s="452"/>
      <c r="F694" s="452"/>
      <c r="G694" s="452"/>
      <c r="H694" s="452"/>
      <c r="I694" s="453"/>
      <c r="J694" s="452"/>
      <c r="K694" s="98"/>
      <c r="L694" s="454"/>
      <c r="M694" s="156"/>
      <c r="N694" s="156"/>
      <c r="O694" s="156"/>
      <c r="P694" s="156"/>
      <c r="Q694" s="156"/>
      <c r="R694" s="156"/>
      <c r="S694" s="156"/>
      <c r="T694" s="156"/>
      <c r="U694" s="156"/>
      <c r="V694" s="156"/>
      <c r="W694" s="156"/>
      <c r="X694" s="156"/>
      <c r="Y694" s="156"/>
      <c r="Z694" s="156"/>
      <c r="AA694" s="156"/>
      <c r="AB694" s="156"/>
      <c r="AC694" s="156"/>
      <c r="AD694" s="156"/>
      <c r="AE694" s="156"/>
      <c r="AF694" s="156"/>
      <c r="AG694" s="156"/>
      <c r="AH694" s="156"/>
      <c r="AI694" s="156"/>
    </row>
    <row r="695" spans="1:35" ht="12.75" customHeight="1">
      <c r="A695" s="341"/>
      <c r="B695" s="452"/>
      <c r="C695" s="452"/>
      <c r="D695" s="452"/>
      <c r="E695" s="452"/>
      <c r="F695" s="452"/>
      <c r="G695" s="452"/>
      <c r="H695" s="452"/>
      <c r="I695" s="453"/>
      <c r="J695" s="452"/>
      <c r="K695" s="98"/>
      <c r="L695" s="454"/>
      <c r="M695" s="156"/>
      <c r="N695" s="156"/>
      <c r="O695" s="156"/>
      <c r="P695" s="156"/>
      <c r="Q695" s="156"/>
      <c r="R695" s="156"/>
      <c r="S695" s="156"/>
      <c r="T695" s="156"/>
      <c r="U695" s="156"/>
      <c r="V695" s="156"/>
      <c r="W695" s="156"/>
      <c r="X695" s="156"/>
      <c r="Y695" s="156"/>
      <c r="Z695" s="156"/>
      <c r="AA695" s="156"/>
      <c r="AB695" s="156"/>
      <c r="AC695" s="156"/>
      <c r="AD695" s="156"/>
      <c r="AE695" s="156"/>
      <c r="AF695" s="156"/>
      <c r="AG695" s="156"/>
      <c r="AH695" s="156"/>
      <c r="AI695" s="156"/>
    </row>
    <row r="696" spans="1:35" ht="12.75" customHeight="1">
      <c r="A696" s="341"/>
      <c r="B696" s="452"/>
      <c r="C696" s="452"/>
      <c r="D696" s="452"/>
      <c r="E696" s="452"/>
      <c r="F696" s="452"/>
      <c r="G696" s="452"/>
      <c r="H696" s="452"/>
      <c r="I696" s="453"/>
      <c r="J696" s="452"/>
      <c r="K696" s="98"/>
      <c r="L696" s="454"/>
      <c r="M696" s="156"/>
      <c r="N696" s="156"/>
      <c r="O696" s="156"/>
      <c r="P696" s="156"/>
      <c r="Q696" s="156"/>
      <c r="R696" s="156"/>
      <c r="S696" s="156"/>
      <c r="T696" s="156"/>
      <c r="U696" s="156"/>
      <c r="V696" s="156"/>
      <c r="W696" s="156"/>
      <c r="X696" s="156"/>
      <c r="Y696" s="156"/>
      <c r="Z696" s="156"/>
      <c r="AA696" s="156"/>
      <c r="AB696" s="156"/>
      <c r="AC696" s="156"/>
      <c r="AD696" s="156"/>
      <c r="AE696" s="156"/>
      <c r="AF696" s="156"/>
      <c r="AG696" s="156"/>
      <c r="AH696" s="156"/>
      <c r="AI696" s="156"/>
    </row>
    <row r="697" spans="1:35" ht="12.75" customHeight="1">
      <c r="A697" s="341"/>
      <c r="B697" s="452"/>
      <c r="C697" s="452"/>
      <c r="D697" s="452"/>
      <c r="E697" s="452"/>
      <c r="F697" s="452"/>
      <c r="G697" s="452"/>
      <c r="H697" s="452"/>
      <c r="I697" s="453"/>
      <c r="J697" s="452"/>
      <c r="K697" s="98"/>
      <c r="L697" s="454"/>
      <c r="M697" s="156"/>
      <c r="N697" s="156"/>
      <c r="O697" s="156"/>
      <c r="P697" s="156"/>
      <c r="Q697" s="156"/>
      <c r="R697" s="156"/>
      <c r="S697" s="156"/>
      <c r="T697" s="156"/>
      <c r="U697" s="156"/>
      <c r="V697" s="156"/>
      <c r="W697" s="156"/>
      <c r="X697" s="156"/>
      <c r="Y697" s="156"/>
      <c r="Z697" s="156"/>
      <c r="AA697" s="156"/>
      <c r="AB697" s="156"/>
      <c r="AC697" s="156"/>
      <c r="AD697" s="156"/>
      <c r="AE697" s="156"/>
      <c r="AF697" s="156"/>
      <c r="AG697" s="156"/>
      <c r="AH697" s="156"/>
      <c r="AI697" s="156"/>
    </row>
    <row r="698" spans="1:35" ht="12.75" customHeight="1">
      <c r="A698" s="341"/>
      <c r="B698" s="452"/>
      <c r="C698" s="452"/>
      <c r="D698" s="452"/>
      <c r="E698" s="452"/>
      <c r="F698" s="452"/>
      <c r="G698" s="452"/>
      <c r="H698" s="452"/>
      <c r="I698" s="453"/>
      <c r="J698" s="452"/>
      <c r="K698" s="98"/>
      <c r="L698" s="454"/>
      <c r="M698" s="156"/>
      <c r="N698" s="156"/>
      <c r="O698" s="156"/>
      <c r="P698" s="156"/>
      <c r="Q698" s="156"/>
      <c r="R698" s="156"/>
      <c r="S698" s="156"/>
      <c r="T698" s="156"/>
      <c r="U698" s="156"/>
      <c r="V698" s="156"/>
      <c r="W698" s="156"/>
      <c r="X698" s="156"/>
      <c r="Y698" s="156"/>
      <c r="Z698" s="156"/>
      <c r="AA698" s="156"/>
      <c r="AB698" s="156"/>
      <c r="AC698" s="156"/>
      <c r="AD698" s="156"/>
      <c r="AE698" s="156"/>
      <c r="AF698" s="156"/>
      <c r="AG698" s="156"/>
      <c r="AH698" s="156"/>
      <c r="AI698" s="156"/>
    </row>
    <row r="699" spans="1:35" ht="12.75" customHeight="1">
      <c r="A699" s="341"/>
      <c r="B699" s="452"/>
      <c r="C699" s="452"/>
      <c r="D699" s="452"/>
      <c r="E699" s="452"/>
      <c r="F699" s="452"/>
      <c r="G699" s="452"/>
      <c r="H699" s="452"/>
      <c r="I699" s="453"/>
      <c r="J699" s="452"/>
      <c r="K699" s="98"/>
      <c r="L699" s="454"/>
      <c r="M699" s="156"/>
      <c r="N699" s="156"/>
      <c r="O699" s="156"/>
      <c r="P699" s="156"/>
      <c r="Q699" s="156"/>
      <c r="R699" s="156"/>
      <c r="S699" s="156"/>
      <c r="T699" s="156"/>
      <c r="U699" s="156"/>
      <c r="V699" s="156"/>
      <c r="W699" s="156"/>
      <c r="X699" s="156"/>
      <c r="Y699" s="156"/>
      <c r="Z699" s="156"/>
      <c r="AA699" s="156"/>
      <c r="AB699" s="156"/>
      <c r="AC699" s="156"/>
      <c r="AD699" s="156"/>
      <c r="AE699" s="156"/>
      <c r="AF699" s="156"/>
      <c r="AG699" s="156"/>
      <c r="AH699" s="156"/>
      <c r="AI699" s="156"/>
    </row>
    <row r="700" spans="1:35" ht="12.75" customHeight="1">
      <c r="A700" s="341"/>
      <c r="B700" s="452"/>
      <c r="C700" s="452"/>
      <c r="D700" s="452"/>
      <c r="E700" s="452"/>
      <c r="F700" s="452"/>
      <c r="G700" s="452"/>
      <c r="H700" s="452"/>
      <c r="I700" s="453"/>
      <c r="J700" s="452"/>
      <c r="K700" s="98"/>
      <c r="L700" s="454"/>
      <c r="M700" s="156"/>
      <c r="N700" s="156"/>
      <c r="O700" s="156"/>
      <c r="P700" s="156"/>
      <c r="Q700" s="156"/>
      <c r="R700" s="156"/>
      <c r="S700" s="156"/>
      <c r="T700" s="156"/>
      <c r="U700" s="156"/>
      <c r="V700" s="156"/>
      <c r="W700" s="156"/>
      <c r="X700" s="156"/>
      <c r="Y700" s="156"/>
      <c r="Z700" s="156"/>
      <c r="AA700" s="156"/>
      <c r="AB700" s="156"/>
      <c r="AC700" s="156"/>
      <c r="AD700" s="156"/>
      <c r="AE700" s="156"/>
      <c r="AF700" s="156"/>
      <c r="AG700" s="156"/>
      <c r="AH700" s="156"/>
      <c r="AI700" s="156"/>
    </row>
    <row r="701" spans="1:35" ht="12.75" customHeight="1">
      <c r="A701" s="341"/>
      <c r="B701" s="452"/>
      <c r="C701" s="452"/>
      <c r="D701" s="452"/>
      <c r="E701" s="452"/>
      <c r="F701" s="452"/>
      <c r="G701" s="452"/>
      <c r="H701" s="452"/>
      <c r="I701" s="453"/>
      <c r="J701" s="452"/>
      <c r="K701" s="98"/>
      <c r="L701" s="454"/>
      <c r="M701" s="156"/>
      <c r="N701" s="156"/>
      <c r="O701" s="156"/>
      <c r="P701" s="156"/>
      <c r="Q701" s="156"/>
      <c r="R701" s="156"/>
      <c r="S701" s="156"/>
      <c r="T701" s="156"/>
      <c r="U701" s="156"/>
      <c r="V701" s="156"/>
      <c r="W701" s="156"/>
      <c r="X701" s="156"/>
      <c r="Y701" s="156"/>
      <c r="Z701" s="156"/>
      <c r="AA701" s="156"/>
      <c r="AB701" s="156"/>
      <c r="AC701" s="156"/>
      <c r="AD701" s="156"/>
      <c r="AE701" s="156"/>
      <c r="AF701" s="156"/>
      <c r="AG701" s="156"/>
      <c r="AH701" s="156"/>
      <c r="AI701" s="156"/>
    </row>
    <row r="702" spans="1:35" ht="12.75" customHeight="1">
      <c r="A702" s="341"/>
      <c r="B702" s="452"/>
      <c r="C702" s="452"/>
      <c r="D702" s="452"/>
      <c r="E702" s="452"/>
      <c r="F702" s="452"/>
      <c r="G702" s="452"/>
      <c r="H702" s="452"/>
      <c r="I702" s="453"/>
      <c r="J702" s="452"/>
      <c r="K702" s="98"/>
      <c r="L702" s="454"/>
      <c r="M702" s="156"/>
      <c r="N702" s="156"/>
      <c r="O702" s="156"/>
      <c r="P702" s="156"/>
      <c r="Q702" s="156"/>
      <c r="R702" s="156"/>
      <c r="S702" s="156"/>
      <c r="T702" s="156"/>
      <c r="U702" s="156"/>
      <c r="V702" s="156"/>
      <c r="W702" s="156"/>
      <c r="X702" s="156"/>
      <c r="Y702" s="156"/>
      <c r="Z702" s="156"/>
      <c r="AA702" s="156"/>
      <c r="AB702" s="156"/>
      <c r="AC702" s="156"/>
      <c r="AD702" s="156"/>
      <c r="AE702" s="156"/>
      <c r="AF702" s="156"/>
      <c r="AG702" s="156"/>
      <c r="AH702" s="156"/>
      <c r="AI702" s="156"/>
    </row>
    <row r="703" spans="1:35" ht="12.75" customHeight="1">
      <c r="A703" s="341"/>
      <c r="B703" s="452"/>
      <c r="C703" s="452"/>
      <c r="D703" s="452"/>
      <c r="E703" s="452"/>
      <c r="F703" s="452"/>
      <c r="G703" s="452"/>
      <c r="H703" s="452"/>
      <c r="I703" s="453"/>
      <c r="J703" s="452"/>
      <c r="K703" s="98"/>
      <c r="L703" s="454"/>
      <c r="M703" s="156"/>
      <c r="N703" s="156"/>
      <c r="O703" s="156"/>
      <c r="P703" s="156"/>
      <c r="Q703" s="156"/>
      <c r="R703" s="156"/>
      <c r="S703" s="156"/>
      <c r="T703" s="156"/>
      <c r="U703" s="156"/>
      <c r="V703" s="156"/>
      <c r="W703" s="156"/>
      <c r="X703" s="156"/>
      <c r="Y703" s="156"/>
      <c r="Z703" s="156"/>
      <c r="AA703" s="156"/>
      <c r="AB703" s="156"/>
      <c r="AC703" s="156"/>
      <c r="AD703" s="156"/>
      <c r="AE703" s="156"/>
      <c r="AF703" s="156"/>
      <c r="AG703" s="156"/>
      <c r="AH703" s="156"/>
      <c r="AI703" s="156"/>
    </row>
    <row r="704" spans="1:35" ht="12.75" customHeight="1">
      <c r="A704" s="341"/>
      <c r="B704" s="452"/>
      <c r="C704" s="452"/>
      <c r="D704" s="452"/>
      <c r="E704" s="452"/>
      <c r="F704" s="452"/>
      <c r="G704" s="452"/>
      <c r="H704" s="452"/>
      <c r="I704" s="453"/>
      <c r="J704" s="452"/>
      <c r="K704" s="98"/>
      <c r="L704" s="454"/>
      <c r="M704" s="156"/>
      <c r="N704" s="156"/>
      <c r="O704" s="156"/>
      <c r="P704" s="156"/>
      <c r="Q704" s="156"/>
      <c r="R704" s="156"/>
      <c r="S704" s="156"/>
      <c r="T704" s="156"/>
      <c r="U704" s="156"/>
      <c r="V704" s="156"/>
      <c r="W704" s="156"/>
      <c r="X704" s="156"/>
      <c r="Y704" s="156"/>
      <c r="Z704" s="156"/>
      <c r="AA704" s="156"/>
      <c r="AB704" s="156"/>
      <c r="AC704" s="156"/>
      <c r="AD704" s="156"/>
      <c r="AE704" s="156"/>
      <c r="AF704" s="156"/>
      <c r="AG704" s="156"/>
      <c r="AH704" s="156"/>
      <c r="AI704" s="156"/>
    </row>
    <row r="705" spans="1:35" ht="12.75" customHeight="1">
      <c r="A705" s="341"/>
      <c r="B705" s="452"/>
      <c r="C705" s="452"/>
      <c r="D705" s="452"/>
      <c r="E705" s="452"/>
      <c r="F705" s="452"/>
      <c r="G705" s="452"/>
      <c r="H705" s="452"/>
      <c r="I705" s="453"/>
      <c r="J705" s="452"/>
      <c r="K705" s="98"/>
      <c r="L705" s="454"/>
      <c r="M705" s="156"/>
      <c r="N705" s="156"/>
      <c r="O705" s="156"/>
      <c r="P705" s="156"/>
      <c r="Q705" s="156"/>
      <c r="R705" s="156"/>
      <c r="S705" s="156"/>
      <c r="T705" s="156"/>
      <c r="U705" s="156"/>
      <c r="V705" s="156"/>
      <c r="W705" s="156"/>
      <c r="X705" s="156"/>
      <c r="Y705" s="156"/>
      <c r="Z705" s="156"/>
      <c r="AA705" s="156"/>
      <c r="AB705" s="156"/>
      <c r="AC705" s="156"/>
      <c r="AD705" s="156"/>
      <c r="AE705" s="156"/>
      <c r="AF705" s="156"/>
      <c r="AG705" s="156"/>
      <c r="AH705" s="156"/>
      <c r="AI705" s="156"/>
    </row>
    <row r="706" spans="1:35" ht="12.75" customHeight="1">
      <c r="A706" s="341"/>
      <c r="B706" s="452"/>
      <c r="C706" s="452"/>
      <c r="D706" s="452"/>
      <c r="E706" s="452"/>
      <c r="F706" s="452"/>
      <c r="G706" s="452"/>
      <c r="H706" s="452"/>
      <c r="I706" s="453"/>
      <c r="J706" s="452"/>
      <c r="K706" s="98"/>
      <c r="L706" s="454"/>
      <c r="M706" s="156"/>
      <c r="N706" s="156"/>
      <c r="O706" s="156"/>
      <c r="P706" s="156"/>
      <c r="Q706" s="156"/>
      <c r="R706" s="156"/>
      <c r="S706" s="156"/>
      <c r="T706" s="156"/>
      <c r="U706" s="156"/>
      <c r="V706" s="156"/>
      <c r="W706" s="156"/>
      <c r="X706" s="156"/>
      <c r="Y706" s="156"/>
      <c r="Z706" s="156"/>
      <c r="AA706" s="156"/>
      <c r="AB706" s="156"/>
      <c r="AC706" s="156"/>
      <c r="AD706" s="156"/>
      <c r="AE706" s="156"/>
      <c r="AF706" s="156"/>
      <c r="AG706" s="156"/>
      <c r="AH706" s="156"/>
      <c r="AI706" s="156"/>
    </row>
    <row r="707" spans="1:35" ht="12.75" customHeight="1">
      <c r="A707" s="341"/>
      <c r="B707" s="452"/>
      <c r="C707" s="452"/>
      <c r="D707" s="452"/>
      <c r="E707" s="452"/>
      <c r="F707" s="452"/>
      <c r="G707" s="452"/>
      <c r="H707" s="452"/>
      <c r="I707" s="453"/>
      <c r="J707" s="452"/>
      <c r="K707" s="98"/>
      <c r="L707" s="454"/>
      <c r="M707" s="156"/>
      <c r="N707" s="156"/>
      <c r="O707" s="156"/>
      <c r="P707" s="156"/>
      <c r="Q707" s="156"/>
      <c r="R707" s="156"/>
      <c r="S707" s="156"/>
      <c r="T707" s="156"/>
      <c r="U707" s="156"/>
      <c r="V707" s="156"/>
      <c r="W707" s="156"/>
      <c r="X707" s="156"/>
      <c r="Y707" s="156"/>
      <c r="Z707" s="156"/>
      <c r="AA707" s="156"/>
      <c r="AB707" s="156"/>
      <c r="AC707" s="156"/>
      <c r="AD707" s="156"/>
      <c r="AE707" s="156"/>
      <c r="AF707" s="156"/>
      <c r="AG707" s="156"/>
      <c r="AH707" s="156"/>
      <c r="AI707" s="156"/>
    </row>
    <row r="708" spans="1:35" ht="12.75" customHeight="1">
      <c r="A708" s="341"/>
      <c r="B708" s="452"/>
      <c r="C708" s="452"/>
      <c r="D708" s="452"/>
      <c r="E708" s="452"/>
      <c r="F708" s="452"/>
      <c r="G708" s="452"/>
      <c r="H708" s="452"/>
      <c r="I708" s="453"/>
      <c r="J708" s="452"/>
      <c r="K708" s="98"/>
      <c r="L708" s="454"/>
      <c r="M708" s="156"/>
      <c r="N708" s="156"/>
      <c r="O708" s="156"/>
      <c r="P708" s="156"/>
      <c r="Q708" s="156"/>
      <c r="R708" s="156"/>
      <c r="S708" s="156"/>
      <c r="T708" s="156"/>
      <c r="U708" s="156"/>
      <c r="V708" s="156"/>
      <c r="W708" s="156"/>
      <c r="X708" s="156"/>
      <c r="Y708" s="156"/>
      <c r="Z708" s="156"/>
      <c r="AA708" s="156"/>
      <c r="AB708" s="156"/>
      <c r="AC708" s="156"/>
      <c r="AD708" s="156"/>
      <c r="AE708" s="156"/>
      <c r="AF708" s="156"/>
      <c r="AG708" s="156"/>
      <c r="AH708" s="156"/>
      <c r="AI708" s="156"/>
    </row>
    <row r="709" spans="1:35" ht="12.75" customHeight="1">
      <c r="A709" s="341"/>
      <c r="B709" s="452"/>
      <c r="C709" s="452"/>
      <c r="D709" s="452"/>
      <c r="E709" s="452"/>
      <c r="F709" s="452"/>
      <c r="G709" s="452"/>
      <c r="H709" s="452"/>
      <c r="I709" s="453"/>
      <c r="J709" s="452"/>
      <c r="K709" s="98"/>
      <c r="L709" s="454"/>
      <c r="M709" s="156"/>
      <c r="N709" s="156"/>
      <c r="O709" s="156"/>
      <c r="P709" s="156"/>
      <c r="Q709" s="156"/>
      <c r="R709" s="156"/>
      <c r="S709" s="156"/>
      <c r="T709" s="156"/>
      <c r="U709" s="156"/>
      <c r="V709" s="156"/>
      <c r="W709" s="156"/>
      <c r="X709" s="156"/>
      <c r="Y709" s="156"/>
      <c r="Z709" s="156"/>
      <c r="AA709" s="156"/>
      <c r="AB709" s="156"/>
      <c r="AC709" s="156"/>
      <c r="AD709" s="156"/>
      <c r="AE709" s="156"/>
      <c r="AF709" s="156"/>
      <c r="AG709" s="156"/>
      <c r="AH709" s="156"/>
      <c r="AI709" s="156"/>
    </row>
    <row r="710" spans="1:35" ht="12.75" customHeight="1">
      <c r="A710" s="341"/>
      <c r="B710" s="452"/>
      <c r="C710" s="452"/>
      <c r="D710" s="452"/>
      <c r="E710" s="452"/>
      <c r="F710" s="452"/>
      <c r="G710" s="452"/>
      <c r="H710" s="452"/>
      <c r="I710" s="453"/>
      <c r="J710" s="452"/>
      <c r="K710" s="98"/>
      <c r="L710" s="454"/>
      <c r="M710" s="156"/>
      <c r="N710" s="156"/>
      <c r="O710" s="156"/>
      <c r="P710" s="156"/>
      <c r="Q710" s="156"/>
      <c r="R710" s="156"/>
      <c r="S710" s="156"/>
      <c r="T710" s="156"/>
      <c r="U710" s="156"/>
      <c r="V710" s="156"/>
      <c r="W710" s="156"/>
      <c r="X710" s="156"/>
      <c r="Y710" s="156"/>
      <c r="Z710" s="156"/>
      <c r="AA710" s="156"/>
      <c r="AB710" s="156"/>
      <c r="AC710" s="156"/>
      <c r="AD710" s="156"/>
      <c r="AE710" s="156"/>
      <c r="AF710" s="156"/>
      <c r="AG710" s="156"/>
      <c r="AH710" s="156"/>
      <c r="AI710" s="156"/>
    </row>
    <row r="711" spans="1:35" ht="12.75" customHeight="1">
      <c r="A711" s="341"/>
      <c r="B711" s="452"/>
      <c r="C711" s="452"/>
      <c r="D711" s="452"/>
      <c r="E711" s="452"/>
      <c r="F711" s="452"/>
      <c r="G711" s="452"/>
      <c r="H711" s="452"/>
      <c r="I711" s="453"/>
      <c r="J711" s="452"/>
      <c r="K711" s="98"/>
      <c r="L711" s="454"/>
      <c r="M711" s="156"/>
      <c r="N711" s="156"/>
      <c r="O711" s="156"/>
      <c r="P711" s="156"/>
      <c r="Q711" s="156"/>
      <c r="R711" s="156"/>
      <c r="S711" s="156"/>
      <c r="T711" s="156"/>
      <c r="U711" s="156"/>
      <c r="V711" s="156"/>
      <c r="W711" s="156"/>
      <c r="X711" s="156"/>
      <c r="Y711" s="156"/>
      <c r="Z711" s="156"/>
      <c r="AA711" s="156"/>
      <c r="AB711" s="156"/>
      <c r="AC711" s="156"/>
      <c r="AD711" s="156"/>
      <c r="AE711" s="156"/>
      <c r="AF711" s="156"/>
      <c r="AG711" s="156"/>
      <c r="AH711" s="156"/>
      <c r="AI711" s="156"/>
    </row>
    <row r="712" spans="1:35" ht="12.75" customHeight="1">
      <c r="A712" s="341"/>
      <c r="B712" s="452"/>
      <c r="C712" s="452"/>
      <c r="D712" s="452"/>
      <c r="E712" s="452"/>
      <c r="F712" s="452"/>
      <c r="G712" s="452"/>
      <c r="H712" s="452"/>
      <c r="I712" s="453"/>
      <c r="J712" s="452"/>
      <c r="K712" s="98"/>
      <c r="L712" s="454"/>
      <c r="M712" s="156"/>
      <c r="N712" s="156"/>
      <c r="O712" s="156"/>
      <c r="P712" s="156"/>
      <c r="Q712" s="156"/>
      <c r="R712" s="156"/>
      <c r="S712" s="156"/>
      <c r="T712" s="156"/>
      <c r="U712" s="156"/>
      <c r="V712" s="156"/>
      <c r="W712" s="156"/>
      <c r="X712" s="156"/>
      <c r="Y712" s="156"/>
      <c r="Z712" s="156"/>
      <c r="AA712" s="156"/>
      <c r="AB712" s="156"/>
      <c r="AC712" s="156"/>
      <c r="AD712" s="156"/>
      <c r="AE712" s="156"/>
      <c r="AF712" s="156"/>
      <c r="AG712" s="156"/>
      <c r="AH712" s="156"/>
      <c r="AI712" s="156"/>
    </row>
    <row r="713" spans="1:35" ht="12.75" customHeight="1">
      <c r="A713" s="341"/>
      <c r="B713" s="452"/>
      <c r="C713" s="452"/>
      <c r="D713" s="452"/>
      <c r="E713" s="452"/>
      <c r="F713" s="452"/>
      <c r="G713" s="452"/>
      <c r="H713" s="452"/>
      <c r="I713" s="453"/>
      <c r="J713" s="452"/>
      <c r="K713" s="98"/>
      <c r="L713" s="454"/>
      <c r="M713" s="156"/>
      <c r="N713" s="156"/>
      <c r="O713" s="156"/>
      <c r="P713" s="156"/>
      <c r="Q713" s="156"/>
      <c r="R713" s="156"/>
      <c r="S713" s="156"/>
      <c r="T713" s="156"/>
      <c r="U713" s="156"/>
      <c r="V713" s="156"/>
      <c r="W713" s="156"/>
      <c r="X713" s="156"/>
      <c r="Y713" s="156"/>
      <c r="Z713" s="156"/>
      <c r="AA713" s="156"/>
      <c r="AB713" s="156"/>
      <c r="AC713" s="156"/>
      <c r="AD713" s="156"/>
      <c r="AE713" s="156"/>
      <c r="AF713" s="156"/>
      <c r="AG713" s="156"/>
      <c r="AH713" s="156"/>
      <c r="AI713" s="156"/>
    </row>
    <row r="714" spans="1:35" ht="12.75" customHeight="1">
      <c r="A714" s="341"/>
      <c r="B714" s="452"/>
      <c r="C714" s="452"/>
      <c r="D714" s="452"/>
      <c r="E714" s="452"/>
      <c r="F714" s="452"/>
      <c r="G714" s="452"/>
      <c r="H714" s="452"/>
      <c r="I714" s="453"/>
      <c r="J714" s="452"/>
      <c r="K714" s="98"/>
      <c r="L714" s="454"/>
      <c r="M714" s="156"/>
      <c r="N714" s="156"/>
      <c r="O714" s="156"/>
      <c r="P714" s="156"/>
      <c r="Q714" s="156"/>
      <c r="R714" s="156"/>
      <c r="S714" s="156"/>
      <c r="T714" s="156"/>
      <c r="U714" s="156"/>
      <c r="V714" s="156"/>
      <c r="W714" s="156"/>
      <c r="X714" s="156"/>
      <c r="Y714" s="156"/>
      <c r="Z714" s="156"/>
      <c r="AA714" s="156"/>
      <c r="AB714" s="156"/>
      <c r="AC714" s="156"/>
      <c r="AD714" s="156"/>
      <c r="AE714" s="156"/>
      <c r="AF714" s="156"/>
      <c r="AG714" s="156"/>
      <c r="AH714" s="156"/>
      <c r="AI714" s="156"/>
    </row>
    <row r="715" spans="1:35" ht="12.75" customHeight="1">
      <c r="A715" s="341"/>
      <c r="B715" s="452"/>
      <c r="C715" s="452"/>
      <c r="D715" s="452"/>
      <c r="E715" s="452"/>
      <c r="F715" s="452"/>
      <c r="G715" s="452"/>
      <c r="H715" s="452"/>
      <c r="I715" s="453"/>
      <c r="J715" s="452"/>
      <c r="K715" s="98"/>
      <c r="L715" s="454"/>
      <c r="M715" s="156"/>
      <c r="N715" s="156"/>
      <c r="O715" s="156"/>
      <c r="P715" s="156"/>
      <c r="Q715" s="156"/>
      <c r="R715" s="156"/>
      <c r="S715" s="156"/>
      <c r="T715" s="156"/>
      <c r="U715" s="156"/>
      <c r="V715" s="156"/>
      <c r="W715" s="156"/>
      <c r="X715" s="156"/>
      <c r="Y715" s="156"/>
      <c r="Z715" s="156"/>
      <c r="AA715" s="156"/>
      <c r="AB715" s="156"/>
      <c r="AC715" s="156"/>
      <c r="AD715" s="156"/>
      <c r="AE715" s="156"/>
      <c r="AF715" s="156"/>
      <c r="AG715" s="156"/>
      <c r="AH715" s="156"/>
      <c r="AI715" s="156"/>
    </row>
    <row r="716" spans="1:35" ht="12.75" customHeight="1">
      <c r="A716" s="341"/>
      <c r="B716" s="452"/>
      <c r="C716" s="452"/>
      <c r="D716" s="452"/>
      <c r="E716" s="452"/>
      <c r="F716" s="452"/>
      <c r="G716" s="452"/>
      <c r="H716" s="452"/>
      <c r="I716" s="453"/>
      <c r="J716" s="452"/>
      <c r="K716" s="98"/>
      <c r="L716" s="454"/>
      <c r="M716" s="156"/>
      <c r="N716" s="156"/>
      <c r="O716" s="156"/>
      <c r="P716" s="156"/>
      <c r="Q716" s="156"/>
      <c r="R716" s="156"/>
      <c r="S716" s="156"/>
      <c r="T716" s="156"/>
      <c r="U716" s="156"/>
      <c r="V716" s="156"/>
      <c r="W716" s="156"/>
      <c r="X716" s="156"/>
      <c r="Y716" s="156"/>
      <c r="Z716" s="156"/>
      <c r="AA716" s="156"/>
      <c r="AB716" s="156"/>
      <c r="AC716" s="156"/>
      <c r="AD716" s="156"/>
      <c r="AE716" s="156"/>
      <c r="AF716" s="156"/>
      <c r="AG716" s="156"/>
      <c r="AH716" s="156"/>
      <c r="AI716" s="156"/>
    </row>
    <row r="717" spans="1:35" ht="12.75" customHeight="1">
      <c r="A717" s="341"/>
      <c r="B717" s="452"/>
      <c r="C717" s="452"/>
      <c r="D717" s="452"/>
      <c r="E717" s="452"/>
      <c r="F717" s="452"/>
      <c r="G717" s="452"/>
      <c r="H717" s="452"/>
      <c r="I717" s="453"/>
      <c r="J717" s="452"/>
      <c r="K717" s="98"/>
      <c r="L717" s="454"/>
      <c r="M717" s="156"/>
      <c r="N717" s="156"/>
      <c r="O717" s="156"/>
      <c r="P717" s="156"/>
      <c r="Q717" s="156"/>
      <c r="R717" s="156"/>
      <c r="S717" s="156"/>
      <c r="T717" s="156"/>
      <c r="U717" s="156"/>
      <c r="V717" s="156"/>
      <c r="W717" s="156"/>
      <c r="X717" s="156"/>
      <c r="Y717" s="156"/>
      <c r="Z717" s="156"/>
      <c r="AA717" s="156"/>
      <c r="AB717" s="156"/>
      <c r="AC717" s="156"/>
      <c r="AD717" s="156"/>
      <c r="AE717" s="156"/>
      <c r="AF717" s="156"/>
      <c r="AG717" s="156"/>
      <c r="AH717" s="156"/>
      <c r="AI717" s="156"/>
    </row>
    <row r="718" spans="1:35" ht="12.75" customHeight="1">
      <c r="A718" s="341"/>
      <c r="B718" s="452"/>
      <c r="C718" s="452"/>
      <c r="D718" s="452"/>
      <c r="E718" s="452"/>
      <c r="F718" s="452"/>
      <c r="G718" s="452"/>
      <c r="H718" s="452"/>
      <c r="I718" s="453"/>
      <c r="J718" s="452"/>
      <c r="K718" s="98"/>
      <c r="L718" s="454"/>
      <c r="M718" s="156"/>
      <c r="N718" s="156"/>
      <c r="O718" s="156"/>
      <c r="P718" s="156"/>
      <c r="Q718" s="156"/>
      <c r="R718" s="156"/>
      <c r="S718" s="156"/>
      <c r="T718" s="156"/>
      <c r="U718" s="156"/>
      <c r="V718" s="156"/>
      <c r="W718" s="156"/>
      <c r="X718" s="156"/>
      <c r="Y718" s="156"/>
      <c r="Z718" s="156"/>
      <c r="AA718" s="156"/>
      <c r="AB718" s="156"/>
      <c r="AC718" s="156"/>
      <c r="AD718" s="156"/>
      <c r="AE718" s="156"/>
      <c r="AF718" s="156"/>
      <c r="AG718" s="156"/>
      <c r="AH718" s="156"/>
      <c r="AI718" s="156"/>
    </row>
    <row r="719" spans="1:35" ht="12.75" customHeight="1">
      <c r="A719" s="341"/>
      <c r="B719" s="452"/>
      <c r="C719" s="452"/>
      <c r="D719" s="452"/>
      <c r="E719" s="452"/>
      <c r="F719" s="452"/>
      <c r="G719" s="452"/>
      <c r="H719" s="452"/>
      <c r="I719" s="453"/>
      <c r="J719" s="452"/>
      <c r="K719" s="98"/>
      <c r="L719" s="454"/>
      <c r="M719" s="156"/>
      <c r="N719" s="156"/>
      <c r="O719" s="156"/>
      <c r="P719" s="156"/>
      <c r="Q719" s="156"/>
      <c r="R719" s="156"/>
      <c r="S719" s="156"/>
      <c r="T719" s="156"/>
      <c r="U719" s="156"/>
      <c r="V719" s="156"/>
      <c r="W719" s="156"/>
      <c r="X719" s="156"/>
      <c r="Y719" s="156"/>
      <c r="Z719" s="156"/>
      <c r="AA719" s="156"/>
      <c r="AB719" s="156"/>
      <c r="AC719" s="156"/>
      <c r="AD719" s="156"/>
      <c r="AE719" s="156"/>
      <c r="AF719" s="156"/>
      <c r="AG719" s="156"/>
      <c r="AH719" s="156"/>
      <c r="AI719" s="156"/>
    </row>
    <row r="720" spans="1:35" ht="12.75" customHeight="1">
      <c r="A720" s="341"/>
      <c r="B720" s="452"/>
      <c r="C720" s="452"/>
      <c r="D720" s="452"/>
      <c r="E720" s="452"/>
      <c r="F720" s="452"/>
      <c r="G720" s="452"/>
      <c r="H720" s="452"/>
      <c r="I720" s="453"/>
      <c r="J720" s="452"/>
      <c r="K720" s="98"/>
      <c r="L720" s="454"/>
      <c r="M720" s="156"/>
      <c r="N720" s="156"/>
      <c r="O720" s="156"/>
      <c r="P720" s="156"/>
      <c r="Q720" s="156"/>
      <c r="R720" s="156"/>
      <c r="S720" s="156"/>
      <c r="T720" s="156"/>
      <c r="U720" s="156"/>
      <c r="V720" s="156"/>
      <c r="W720" s="156"/>
      <c r="X720" s="156"/>
      <c r="Y720" s="156"/>
      <c r="Z720" s="156"/>
      <c r="AA720" s="156"/>
      <c r="AB720" s="156"/>
      <c r="AC720" s="156"/>
      <c r="AD720" s="156"/>
      <c r="AE720" s="156"/>
      <c r="AF720" s="156"/>
      <c r="AG720" s="156"/>
      <c r="AH720" s="156"/>
      <c r="AI720" s="156"/>
    </row>
    <row r="721" spans="1:35" ht="12.75" customHeight="1">
      <c r="A721" s="341"/>
      <c r="B721" s="452"/>
      <c r="C721" s="452"/>
      <c r="D721" s="452"/>
      <c r="E721" s="452"/>
      <c r="F721" s="452"/>
      <c r="G721" s="452"/>
      <c r="H721" s="452"/>
      <c r="I721" s="453"/>
      <c r="J721" s="452"/>
      <c r="K721" s="98"/>
      <c r="L721" s="454"/>
      <c r="M721" s="156"/>
      <c r="N721" s="156"/>
      <c r="O721" s="156"/>
      <c r="P721" s="156"/>
      <c r="Q721" s="156"/>
      <c r="R721" s="156"/>
      <c r="S721" s="156"/>
      <c r="T721" s="156"/>
      <c r="U721" s="156"/>
      <c r="V721" s="156"/>
      <c r="W721" s="156"/>
      <c r="X721" s="156"/>
      <c r="Y721" s="156"/>
      <c r="Z721" s="156"/>
      <c r="AA721" s="156"/>
      <c r="AB721" s="156"/>
      <c r="AC721" s="156"/>
      <c r="AD721" s="156"/>
      <c r="AE721" s="156"/>
      <c r="AF721" s="156"/>
      <c r="AG721" s="156"/>
      <c r="AH721" s="156"/>
      <c r="AI721" s="156"/>
    </row>
    <row r="722" spans="1:35" ht="12.75" customHeight="1">
      <c r="A722" s="341"/>
      <c r="B722" s="452"/>
      <c r="C722" s="452"/>
      <c r="D722" s="452"/>
      <c r="E722" s="452"/>
      <c r="F722" s="452"/>
      <c r="G722" s="452"/>
      <c r="H722" s="452"/>
      <c r="I722" s="453"/>
      <c r="J722" s="452"/>
      <c r="K722" s="98"/>
      <c r="L722" s="454"/>
      <c r="M722" s="156"/>
      <c r="N722" s="156"/>
      <c r="O722" s="156"/>
      <c r="P722" s="156"/>
      <c r="Q722" s="156"/>
      <c r="R722" s="156"/>
      <c r="S722" s="156"/>
      <c r="T722" s="156"/>
      <c r="U722" s="156"/>
      <c r="V722" s="156"/>
      <c r="W722" s="156"/>
      <c r="X722" s="156"/>
      <c r="Y722" s="156"/>
      <c r="Z722" s="156"/>
      <c r="AA722" s="156"/>
      <c r="AB722" s="156"/>
      <c r="AC722" s="156"/>
      <c r="AD722" s="156"/>
      <c r="AE722" s="156"/>
      <c r="AF722" s="156"/>
      <c r="AG722" s="156"/>
      <c r="AH722" s="156"/>
      <c r="AI722" s="156"/>
    </row>
    <row r="723" spans="1:35" ht="12.75" customHeight="1">
      <c r="A723" s="341"/>
      <c r="B723" s="452"/>
      <c r="C723" s="452"/>
      <c r="D723" s="452"/>
      <c r="E723" s="452"/>
      <c r="F723" s="452"/>
      <c r="G723" s="452"/>
      <c r="H723" s="452"/>
      <c r="I723" s="453"/>
      <c r="J723" s="452"/>
      <c r="K723" s="98"/>
      <c r="L723" s="454"/>
      <c r="M723" s="156"/>
      <c r="N723" s="156"/>
      <c r="O723" s="156"/>
      <c r="P723" s="156"/>
      <c r="Q723" s="156"/>
      <c r="R723" s="156"/>
      <c r="S723" s="156"/>
      <c r="T723" s="156"/>
      <c r="U723" s="156"/>
      <c r="V723" s="156"/>
      <c r="W723" s="156"/>
      <c r="X723" s="156"/>
      <c r="Y723" s="156"/>
      <c r="Z723" s="156"/>
      <c r="AA723" s="156"/>
      <c r="AB723" s="156"/>
      <c r="AC723" s="156"/>
      <c r="AD723" s="156"/>
      <c r="AE723" s="156"/>
      <c r="AF723" s="156"/>
      <c r="AG723" s="156"/>
      <c r="AH723" s="156"/>
      <c r="AI723" s="156"/>
    </row>
    <row r="724" spans="1:35" ht="12.75" customHeight="1">
      <c r="A724" s="341"/>
      <c r="B724" s="452"/>
      <c r="C724" s="452"/>
      <c r="D724" s="452"/>
      <c r="E724" s="452"/>
      <c r="F724" s="452"/>
      <c r="G724" s="452"/>
      <c r="H724" s="452"/>
      <c r="I724" s="453"/>
      <c r="J724" s="452"/>
      <c r="K724" s="98"/>
      <c r="L724" s="454"/>
      <c r="M724" s="156"/>
      <c r="N724" s="156"/>
      <c r="O724" s="156"/>
      <c r="P724" s="156"/>
      <c r="Q724" s="156"/>
      <c r="R724" s="156"/>
      <c r="S724" s="156"/>
      <c r="T724" s="156"/>
      <c r="U724" s="156"/>
      <c r="V724" s="156"/>
      <c r="W724" s="156"/>
      <c r="X724" s="156"/>
      <c r="Y724" s="156"/>
      <c r="Z724" s="156"/>
      <c r="AA724" s="156"/>
      <c r="AB724" s="156"/>
      <c r="AC724" s="156"/>
      <c r="AD724" s="156"/>
      <c r="AE724" s="156"/>
      <c r="AF724" s="156"/>
      <c r="AG724" s="156"/>
      <c r="AH724" s="156"/>
      <c r="AI724" s="156"/>
    </row>
    <row r="725" spans="1:35" ht="12.75" customHeight="1">
      <c r="A725" s="341"/>
      <c r="B725" s="452"/>
      <c r="C725" s="452"/>
      <c r="D725" s="452"/>
      <c r="E725" s="452"/>
      <c r="F725" s="452"/>
      <c r="G725" s="452"/>
      <c r="H725" s="452"/>
      <c r="I725" s="453"/>
      <c r="J725" s="452"/>
      <c r="K725" s="98"/>
      <c r="L725" s="454"/>
      <c r="M725" s="156"/>
      <c r="N725" s="156"/>
      <c r="O725" s="156"/>
      <c r="P725" s="156"/>
      <c r="Q725" s="156"/>
      <c r="R725" s="156"/>
      <c r="S725" s="156"/>
      <c r="T725" s="156"/>
      <c r="U725" s="156"/>
      <c r="V725" s="156"/>
      <c r="W725" s="156"/>
      <c r="X725" s="156"/>
      <c r="Y725" s="156"/>
      <c r="Z725" s="156"/>
      <c r="AA725" s="156"/>
      <c r="AB725" s="156"/>
      <c r="AC725" s="156"/>
      <c r="AD725" s="156"/>
      <c r="AE725" s="156"/>
      <c r="AF725" s="156"/>
      <c r="AG725" s="156"/>
      <c r="AH725" s="156"/>
      <c r="AI725" s="156"/>
    </row>
    <row r="726" spans="1:35" ht="12.75" customHeight="1">
      <c r="A726" s="341"/>
      <c r="B726" s="452"/>
      <c r="C726" s="452"/>
      <c r="D726" s="452"/>
      <c r="E726" s="452"/>
      <c r="F726" s="452"/>
      <c r="G726" s="452"/>
      <c r="H726" s="452"/>
      <c r="I726" s="453"/>
      <c r="J726" s="452"/>
      <c r="K726" s="98"/>
      <c r="L726" s="454"/>
      <c r="M726" s="156"/>
      <c r="N726" s="156"/>
      <c r="O726" s="156"/>
      <c r="P726" s="156"/>
      <c r="Q726" s="156"/>
      <c r="R726" s="156"/>
      <c r="S726" s="156"/>
      <c r="T726" s="156"/>
      <c r="U726" s="156"/>
      <c r="V726" s="156"/>
      <c r="W726" s="156"/>
      <c r="X726" s="156"/>
      <c r="Y726" s="156"/>
      <c r="Z726" s="156"/>
      <c r="AA726" s="156"/>
      <c r="AB726" s="156"/>
      <c r="AC726" s="156"/>
      <c r="AD726" s="156"/>
      <c r="AE726" s="156"/>
      <c r="AF726" s="156"/>
      <c r="AG726" s="156"/>
      <c r="AH726" s="156"/>
      <c r="AI726" s="156"/>
    </row>
    <row r="727" spans="1:35" ht="12.75" customHeight="1">
      <c r="A727" s="341"/>
      <c r="B727" s="452"/>
      <c r="C727" s="452"/>
      <c r="D727" s="452"/>
      <c r="E727" s="452"/>
      <c r="F727" s="452"/>
      <c r="G727" s="452"/>
      <c r="H727" s="452"/>
      <c r="I727" s="453"/>
      <c r="J727" s="452"/>
      <c r="K727" s="98"/>
      <c r="L727" s="454"/>
      <c r="M727" s="156"/>
      <c r="N727" s="156"/>
      <c r="O727" s="156"/>
      <c r="P727" s="156"/>
      <c r="Q727" s="156"/>
      <c r="R727" s="156"/>
      <c r="S727" s="156"/>
      <c r="T727" s="156"/>
      <c r="U727" s="156"/>
      <c r="V727" s="156"/>
      <c r="W727" s="156"/>
      <c r="X727" s="156"/>
      <c r="Y727" s="156"/>
      <c r="Z727" s="156"/>
      <c r="AA727" s="156"/>
      <c r="AB727" s="156"/>
      <c r="AC727" s="156"/>
      <c r="AD727" s="156"/>
      <c r="AE727" s="156"/>
      <c r="AF727" s="156"/>
      <c r="AG727" s="156"/>
      <c r="AH727" s="156"/>
      <c r="AI727" s="156"/>
    </row>
    <row r="728" spans="1:35" ht="12.75" customHeight="1">
      <c r="A728" s="341"/>
      <c r="B728" s="452"/>
      <c r="C728" s="452"/>
      <c r="D728" s="452"/>
      <c r="E728" s="452"/>
      <c r="F728" s="452"/>
      <c r="G728" s="452"/>
      <c r="H728" s="452"/>
      <c r="I728" s="453"/>
      <c r="J728" s="452"/>
      <c r="K728" s="98"/>
      <c r="L728" s="454"/>
      <c r="M728" s="156"/>
      <c r="N728" s="156"/>
      <c r="O728" s="156"/>
      <c r="P728" s="156"/>
      <c r="Q728" s="156"/>
      <c r="R728" s="156"/>
      <c r="S728" s="156"/>
      <c r="T728" s="156"/>
      <c r="U728" s="156"/>
      <c r="V728" s="156"/>
      <c r="W728" s="156"/>
      <c r="X728" s="156"/>
      <c r="Y728" s="156"/>
      <c r="Z728" s="156"/>
      <c r="AA728" s="156"/>
      <c r="AB728" s="156"/>
      <c r="AC728" s="156"/>
      <c r="AD728" s="156"/>
      <c r="AE728" s="156"/>
      <c r="AF728" s="156"/>
      <c r="AG728" s="156"/>
      <c r="AH728" s="156"/>
      <c r="AI728" s="156"/>
    </row>
    <row r="729" spans="1:35" ht="12.75" customHeight="1">
      <c r="A729" s="341"/>
      <c r="B729" s="452"/>
      <c r="C729" s="452"/>
      <c r="D729" s="452"/>
      <c r="E729" s="452"/>
      <c r="F729" s="452"/>
      <c r="G729" s="452"/>
      <c r="H729" s="452"/>
      <c r="I729" s="453"/>
      <c r="J729" s="452"/>
      <c r="K729" s="98"/>
      <c r="L729" s="454"/>
      <c r="M729" s="156"/>
      <c r="N729" s="156"/>
      <c r="O729" s="156"/>
      <c r="P729" s="156"/>
      <c r="Q729" s="156"/>
      <c r="R729" s="156"/>
      <c r="S729" s="156"/>
      <c r="T729" s="156"/>
      <c r="U729" s="156"/>
      <c r="V729" s="156"/>
      <c r="W729" s="156"/>
      <c r="X729" s="156"/>
      <c r="Y729" s="156"/>
      <c r="Z729" s="156"/>
      <c r="AA729" s="156"/>
      <c r="AB729" s="156"/>
      <c r="AC729" s="156"/>
      <c r="AD729" s="156"/>
      <c r="AE729" s="156"/>
      <c r="AF729" s="156"/>
      <c r="AG729" s="156"/>
      <c r="AH729" s="156"/>
      <c r="AI729" s="156"/>
    </row>
    <row r="730" spans="1:35" ht="12.75" customHeight="1">
      <c r="A730" s="341"/>
      <c r="B730" s="452"/>
      <c r="C730" s="452"/>
      <c r="D730" s="452"/>
      <c r="E730" s="452"/>
      <c r="F730" s="452"/>
      <c r="G730" s="452"/>
      <c r="H730" s="452"/>
      <c r="I730" s="453"/>
      <c r="J730" s="452"/>
      <c r="K730" s="98"/>
      <c r="L730" s="454"/>
      <c r="M730" s="156"/>
      <c r="N730" s="156"/>
      <c r="O730" s="156"/>
      <c r="P730" s="156"/>
      <c r="Q730" s="156"/>
      <c r="R730" s="156"/>
      <c r="S730" s="156"/>
      <c r="T730" s="156"/>
      <c r="U730" s="156"/>
      <c r="V730" s="156"/>
      <c r="W730" s="156"/>
      <c r="X730" s="156"/>
      <c r="Y730" s="156"/>
      <c r="Z730" s="156"/>
      <c r="AA730" s="156"/>
      <c r="AB730" s="156"/>
      <c r="AC730" s="156"/>
      <c r="AD730" s="156"/>
      <c r="AE730" s="156"/>
      <c r="AF730" s="156"/>
      <c r="AG730" s="156"/>
      <c r="AH730" s="156"/>
      <c r="AI730" s="156"/>
    </row>
    <row r="731" spans="1:35" ht="12.75" customHeight="1">
      <c r="A731" s="341"/>
      <c r="B731" s="452"/>
      <c r="C731" s="452"/>
      <c r="D731" s="452"/>
      <c r="E731" s="452"/>
      <c r="F731" s="452"/>
      <c r="G731" s="452"/>
      <c r="H731" s="452"/>
      <c r="I731" s="453"/>
      <c r="J731" s="452"/>
      <c r="K731" s="98"/>
      <c r="L731" s="454"/>
      <c r="M731" s="156"/>
      <c r="N731" s="156"/>
      <c r="O731" s="156"/>
      <c r="P731" s="156"/>
      <c r="Q731" s="156"/>
      <c r="R731" s="156"/>
      <c r="S731" s="156"/>
      <c r="T731" s="156"/>
      <c r="U731" s="156"/>
      <c r="V731" s="156"/>
      <c r="W731" s="156"/>
      <c r="X731" s="156"/>
      <c r="Y731" s="156"/>
      <c r="Z731" s="156"/>
      <c r="AA731" s="156"/>
      <c r="AB731" s="156"/>
      <c r="AC731" s="156"/>
      <c r="AD731" s="156"/>
      <c r="AE731" s="156"/>
      <c r="AF731" s="156"/>
      <c r="AG731" s="156"/>
      <c r="AH731" s="156"/>
      <c r="AI731" s="156"/>
    </row>
    <row r="732" spans="1:35" ht="12.75" customHeight="1">
      <c r="A732" s="341"/>
      <c r="B732" s="452"/>
      <c r="C732" s="452"/>
      <c r="D732" s="452"/>
      <c r="E732" s="452"/>
      <c r="F732" s="452"/>
      <c r="G732" s="452"/>
      <c r="H732" s="452"/>
      <c r="I732" s="453"/>
      <c r="J732" s="452"/>
      <c r="K732" s="98"/>
      <c r="L732" s="454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  <c r="Z732" s="156"/>
      <c r="AA732" s="156"/>
      <c r="AB732" s="156"/>
      <c r="AC732" s="156"/>
      <c r="AD732" s="156"/>
      <c r="AE732" s="156"/>
      <c r="AF732" s="156"/>
      <c r="AG732" s="156"/>
      <c r="AH732" s="156"/>
      <c r="AI732" s="156"/>
    </row>
    <row r="733" spans="1:35" ht="12.75" customHeight="1">
      <c r="A733" s="341"/>
      <c r="B733" s="452"/>
      <c r="C733" s="452"/>
      <c r="D733" s="452"/>
      <c r="E733" s="452"/>
      <c r="F733" s="452"/>
      <c r="G733" s="452"/>
      <c r="H733" s="452"/>
      <c r="I733" s="453"/>
      <c r="J733" s="452"/>
      <c r="K733" s="98"/>
      <c r="L733" s="454"/>
      <c r="M733" s="156"/>
      <c r="N733" s="156"/>
      <c r="O733" s="156"/>
      <c r="P733" s="156"/>
      <c r="Q733" s="156"/>
      <c r="R733" s="156"/>
      <c r="S733" s="156"/>
      <c r="T733" s="156"/>
      <c r="U733" s="156"/>
      <c r="V733" s="156"/>
      <c r="W733" s="156"/>
      <c r="X733" s="156"/>
      <c r="Y733" s="156"/>
      <c r="Z733" s="156"/>
      <c r="AA733" s="156"/>
      <c r="AB733" s="156"/>
      <c r="AC733" s="156"/>
      <c r="AD733" s="156"/>
      <c r="AE733" s="156"/>
      <c r="AF733" s="156"/>
      <c r="AG733" s="156"/>
      <c r="AH733" s="156"/>
      <c r="AI733" s="156"/>
    </row>
    <row r="734" spans="1:35" ht="12.75" customHeight="1">
      <c r="A734" s="341"/>
      <c r="B734" s="452"/>
      <c r="C734" s="452"/>
      <c r="D734" s="452"/>
      <c r="E734" s="452"/>
      <c r="F734" s="452"/>
      <c r="G734" s="452"/>
      <c r="H734" s="452"/>
      <c r="I734" s="453"/>
      <c r="J734" s="452"/>
      <c r="K734" s="98"/>
      <c r="L734" s="454"/>
      <c r="M734" s="156"/>
      <c r="N734" s="156"/>
      <c r="O734" s="156"/>
      <c r="P734" s="156"/>
      <c r="Q734" s="156"/>
      <c r="R734" s="156"/>
      <c r="S734" s="156"/>
      <c r="T734" s="156"/>
      <c r="U734" s="156"/>
      <c r="V734" s="156"/>
      <c r="W734" s="156"/>
      <c r="X734" s="156"/>
      <c r="Y734" s="156"/>
      <c r="Z734" s="156"/>
      <c r="AA734" s="156"/>
      <c r="AB734" s="156"/>
      <c r="AC734" s="156"/>
      <c r="AD734" s="156"/>
      <c r="AE734" s="156"/>
      <c r="AF734" s="156"/>
      <c r="AG734" s="156"/>
      <c r="AH734" s="156"/>
      <c r="AI734" s="156"/>
    </row>
    <row r="735" spans="1:35" ht="12.75" customHeight="1">
      <c r="A735" s="341"/>
      <c r="B735" s="452"/>
      <c r="C735" s="452"/>
      <c r="D735" s="452"/>
      <c r="E735" s="452"/>
      <c r="F735" s="452"/>
      <c r="G735" s="452"/>
      <c r="H735" s="452"/>
      <c r="I735" s="453"/>
      <c r="J735" s="452"/>
      <c r="K735" s="98"/>
      <c r="L735" s="454"/>
      <c r="M735" s="156"/>
      <c r="N735" s="156"/>
      <c r="O735" s="156"/>
      <c r="P735" s="156"/>
      <c r="Q735" s="156"/>
      <c r="R735" s="156"/>
      <c r="S735" s="156"/>
      <c r="T735" s="156"/>
      <c r="U735" s="156"/>
      <c r="V735" s="156"/>
      <c r="W735" s="156"/>
      <c r="X735" s="156"/>
      <c r="Y735" s="156"/>
      <c r="Z735" s="156"/>
      <c r="AA735" s="156"/>
      <c r="AB735" s="156"/>
      <c r="AC735" s="156"/>
      <c r="AD735" s="156"/>
      <c r="AE735" s="156"/>
      <c r="AF735" s="156"/>
      <c r="AG735" s="156"/>
      <c r="AH735" s="156"/>
      <c r="AI735" s="156"/>
    </row>
    <row r="736" spans="1:35" ht="12.75" customHeight="1">
      <c r="A736" s="341"/>
      <c r="B736" s="452"/>
      <c r="C736" s="452"/>
      <c r="D736" s="452"/>
      <c r="E736" s="452"/>
      <c r="F736" s="452"/>
      <c r="G736" s="452"/>
      <c r="H736" s="452"/>
      <c r="I736" s="453"/>
      <c r="J736" s="452"/>
      <c r="K736" s="98"/>
      <c r="L736" s="454"/>
      <c r="M736" s="156"/>
      <c r="N736" s="156"/>
      <c r="O736" s="156"/>
      <c r="P736" s="156"/>
      <c r="Q736" s="156"/>
      <c r="R736" s="156"/>
      <c r="S736" s="156"/>
      <c r="T736" s="156"/>
      <c r="U736" s="156"/>
      <c r="V736" s="156"/>
      <c r="W736" s="156"/>
      <c r="X736" s="156"/>
      <c r="Y736" s="156"/>
      <c r="Z736" s="156"/>
      <c r="AA736" s="156"/>
      <c r="AB736" s="156"/>
      <c r="AC736" s="156"/>
      <c r="AD736" s="156"/>
      <c r="AE736" s="156"/>
      <c r="AF736" s="156"/>
      <c r="AG736" s="156"/>
      <c r="AH736" s="156"/>
      <c r="AI736" s="156"/>
    </row>
    <row r="737" spans="1:35" ht="12.75" customHeight="1">
      <c r="A737" s="341"/>
      <c r="B737" s="452"/>
      <c r="C737" s="452"/>
      <c r="D737" s="452"/>
      <c r="E737" s="452"/>
      <c r="F737" s="452"/>
      <c r="G737" s="452"/>
      <c r="H737" s="452"/>
      <c r="I737" s="453"/>
      <c r="J737" s="452"/>
      <c r="K737" s="98"/>
      <c r="L737" s="454"/>
      <c r="M737" s="156"/>
      <c r="N737" s="156"/>
      <c r="O737" s="156"/>
      <c r="P737" s="156"/>
      <c r="Q737" s="156"/>
      <c r="R737" s="156"/>
      <c r="S737" s="156"/>
      <c r="T737" s="156"/>
      <c r="U737" s="156"/>
      <c r="V737" s="156"/>
      <c r="W737" s="156"/>
      <c r="X737" s="156"/>
      <c r="Y737" s="156"/>
      <c r="Z737" s="156"/>
      <c r="AA737" s="156"/>
      <c r="AB737" s="156"/>
      <c r="AC737" s="156"/>
      <c r="AD737" s="156"/>
      <c r="AE737" s="156"/>
      <c r="AF737" s="156"/>
      <c r="AG737" s="156"/>
      <c r="AH737" s="156"/>
      <c r="AI737" s="156"/>
    </row>
    <row r="738" spans="1:35" ht="12.75" customHeight="1">
      <c r="A738" s="341"/>
      <c r="B738" s="452"/>
      <c r="C738" s="452"/>
      <c r="D738" s="452"/>
      <c r="E738" s="452"/>
      <c r="F738" s="452"/>
      <c r="G738" s="452"/>
      <c r="H738" s="452"/>
      <c r="I738" s="453"/>
      <c r="J738" s="452"/>
      <c r="K738" s="98"/>
      <c r="L738" s="454"/>
      <c r="M738" s="156"/>
      <c r="N738" s="156"/>
      <c r="O738" s="156"/>
      <c r="P738" s="156"/>
      <c r="Q738" s="156"/>
      <c r="R738" s="156"/>
      <c r="S738" s="156"/>
      <c r="T738" s="156"/>
      <c r="U738" s="156"/>
      <c r="V738" s="156"/>
      <c r="W738" s="156"/>
      <c r="X738" s="156"/>
      <c r="Y738" s="156"/>
      <c r="Z738" s="156"/>
      <c r="AA738" s="156"/>
      <c r="AB738" s="156"/>
      <c r="AC738" s="156"/>
      <c r="AD738" s="156"/>
      <c r="AE738" s="156"/>
      <c r="AF738" s="156"/>
      <c r="AG738" s="156"/>
      <c r="AH738" s="156"/>
      <c r="AI738" s="156"/>
    </row>
    <row r="739" spans="1:35" ht="12.75" customHeight="1">
      <c r="A739" s="341"/>
      <c r="B739" s="452"/>
      <c r="C739" s="452"/>
      <c r="D739" s="452"/>
      <c r="E739" s="452"/>
      <c r="F739" s="452"/>
      <c r="G739" s="452"/>
      <c r="H739" s="452"/>
      <c r="I739" s="453"/>
      <c r="J739" s="452"/>
      <c r="K739" s="98"/>
      <c r="L739" s="454"/>
      <c r="M739" s="156"/>
      <c r="N739" s="156"/>
      <c r="O739" s="156"/>
      <c r="P739" s="156"/>
      <c r="Q739" s="156"/>
      <c r="R739" s="156"/>
      <c r="S739" s="156"/>
      <c r="T739" s="156"/>
      <c r="U739" s="156"/>
      <c r="V739" s="156"/>
      <c r="W739" s="156"/>
      <c r="X739" s="156"/>
      <c r="Y739" s="156"/>
      <c r="Z739" s="156"/>
      <c r="AA739" s="156"/>
      <c r="AB739" s="156"/>
      <c r="AC739" s="156"/>
      <c r="AD739" s="156"/>
      <c r="AE739" s="156"/>
      <c r="AF739" s="156"/>
      <c r="AG739" s="156"/>
      <c r="AH739" s="156"/>
      <c r="AI739" s="156"/>
    </row>
    <row r="740" spans="1:35" ht="12.75" customHeight="1">
      <c r="A740" s="341"/>
      <c r="B740" s="452"/>
      <c r="C740" s="452"/>
      <c r="D740" s="452"/>
      <c r="E740" s="452"/>
      <c r="F740" s="452"/>
      <c r="G740" s="452"/>
      <c r="H740" s="452"/>
      <c r="I740" s="453"/>
      <c r="J740" s="452"/>
      <c r="K740" s="98"/>
      <c r="L740" s="454"/>
      <c r="M740" s="156"/>
      <c r="N740" s="156"/>
      <c r="O740" s="156"/>
      <c r="P740" s="156"/>
      <c r="Q740" s="156"/>
      <c r="R740" s="156"/>
      <c r="S740" s="156"/>
      <c r="T740" s="156"/>
      <c r="U740" s="156"/>
      <c r="V740" s="156"/>
      <c r="W740" s="156"/>
      <c r="X740" s="156"/>
      <c r="Y740" s="156"/>
      <c r="Z740" s="156"/>
      <c r="AA740" s="156"/>
      <c r="AB740" s="156"/>
      <c r="AC740" s="156"/>
      <c r="AD740" s="156"/>
      <c r="AE740" s="156"/>
      <c r="AF740" s="156"/>
      <c r="AG740" s="156"/>
      <c r="AH740" s="156"/>
      <c r="AI740" s="156"/>
    </row>
    <row r="741" spans="1:35" ht="12.75" customHeight="1">
      <c r="A741" s="341"/>
      <c r="B741" s="452"/>
      <c r="C741" s="452"/>
      <c r="D741" s="452"/>
      <c r="E741" s="452"/>
      <c r="F741" s="452"/>
      <c r="G741" s="452"/>
      <c r="H741" s="452"/>
      <c r="I741" s="453"/>
      <c r="J741" s="452"/>
      <c r="K741" s="98"/>
      <c r="L741" s="454"/>
      <c r="M741" s="156"/>
      <c r="N741" s="156"/>
      <c r="O741" s="156"/>
      <c r="P741" s="156"/>
      <c r="Q741" s="156"/>
      <c r="R741" s="156"/>
      <c r="S741" s="156"/>
      <c r="T741" s="156"/>
      <c r="U741" s="156"/>
      <c r="V741" s="156"/>
      <c r="W741" s="156"/>
      <c r="X741" s="156"/>
      <c r="Y741" s="156"/>
      <c r="Z741" s="156"/>
      <c r="AA741" s="156"/>
      <c r="AB741" s="156"/>
      <c r="AC741" s="156"/>
      <c r="AD741" s="156"/>
      <c r="AE741" s="156"/>
      <c r="AF741" s="156"/>
      <c r="AG741" s="156"/>
      <c r="AH741" s="156"/>
      <c r="AI741" s="156"/>
    </row>
    <row r="742" spans="1:35" ht="12.75" customHeight="1">
      <c r="A742" s="341"/>
      <c r="B742" s="452"/>
      <c r="C742" s="452"/>
      <c r="D742" s="452"/>
      <c r="E742" s="452"/>
      <c r="F742" s="452"/>
      <c r="G742" s="452"/>
      <c r="H742" s="452"/>
      <c r="I742" s="453"/>
      <c r="J742" s="452"/>
      <c r="K742" s="98"/>
      <c r="L742" s="454"/>
      <c r="M742" s="156"/>
      <c r="N742" s="156"/>
      <c r="O742" s="156"/>
      <c r="P742" s="156"/>
      <c r="Q742" s="156"/>
      <c r="R742" s="156"/>
      <c r="S742" s="156"/>
      <c r="T742" s="156"/>
      <c r="U742" s="156"/>
      <c r="V742" s="156"/>
      <c r="W742" s="156"/>
      <c r="X742" s="156"/>
      <c r="Y742" s="156"/>
      <c r="Z742" s="156"/>
      <c r="AA742" s="156"/>
      <c r="AB742" s="156"/>
      <c r="AC742" s="156"/>
      <c r="AD742" s="156"/>
      <c r="AE742" s="156"/>
      <c r="AF742" s="156"/>
      <c r="AG742" s="156"/>
      <c r="AH742" s="156"/>
      <c r="AI742" s="156"/>
    </row>
    <row r="743" spans="1:35" ht="12.75" customHeight="1">
      <c r="A743" s="341"/>
      <c r="B743" s="452"/>
      <c r="C743" s="452"/>
      <c r="D743" s="452"/>
      <c r="E743" s="452"/>
      <c r="F743" s="452"/>
      <c r="G743" s="452"/>
      <c r="H743" s="452"/>
      <c r="I743" s="453"/>
      <c r="J743" s="452"/>
      <c r="K743" s="98"/>
      <c r="L743" s="454"/>
      <c r="M743" s="156"/>
      <c r="N743" s="156"/>
      <c r="O743" s="156"/>
      <c r="P743" s="156"/>
      <c r="Q743" s="156"/>
      <c r="R743" s="156"/>
      <c r="S743" s="156"/>
      <c r="T743" s="156"/>
      <c r="U743" s="156"/>
      <c r="V743" s="156"/>
      <c r="W743" s="156"/>
      <c r="X743" s="156"/>
      <c r="Y743" s="156"/>
      <c r="Z743" s="156"/>
      <c r="AA743" s="156"/>
      <c r="AB743" s="156"/>
      <c r="AC743" s="156"/>
      <c r="AD743" s="156"/>
      <c r="AE743" s="156"/>
      <c r="AF743" s="156"/>
      <c r="AG743" s="156"/>
      <c r="AH743" s="156"/>
      <c r="AI743" s="156"/>
    </row>
    <row r="744" spans="1:35" ht="12.75" customHeight="1">
      <c r="A744" s="341"/>
      <c r="B744" s="452"/>
      <c r="C744" s="452"/>
      <c r="D744" s="452"/>
      <c r="E744" s="452"/>
      <c r="F744" s="452"/>
      <c r="G744" s="452"/>
      <c r="H744" s="452"/>
      <c r="I744" s="453"/>
      <c r="J744" s="452"/>
      <c r="K744" s="98"/>
      <c r="L744" s="454"/>
      <c r="M744" s="156"/>
      <c r="N744" s="156"/>
      <c r="O744" s="156"/>
      <c r="P744" s="156"/>
      <c r="Q744" s="156"/>
      <c r="R744" s="156"/>
      <c r="S744" s="156"/>
      <c r="T744" s="156"/>
      <c r="U744" s="156"/>
      <c r="V744" s="156"/>
      <c r="W744" s="156"/>
      <c r="X744" s="156"/>
      <c r="Y744" s="156"/>
      <c r="Z744" s="156"/>
      <c r="AA744" s="156"/>
      <c r="AB744" s="156"/>
      <c r="AC744" s="156"/>
      <c r="AD744" s="156"/>
      <c r="AE744" s="156"/>
      <c r="AF744" s="156"/>
      <c r="AG744" s="156"/>
      <c r="AH744" s="156"/>
      <c r="AI744" s="156"/>
    </row>
    <row r="745" spans="1:35" ht="12.75" customHeight="1">
      <c r="A745" s="341"/>
      <c r="B745" s="452"/>
      <c r="C745" s="452"/>
      <c r="D745" s="452"/>
      <c r="E745" s="452"/>
      <c r="F745" s="452"/>
      <c r="G745" s="452"/>
      <c r="H745" s="452"/>
      <c r="I745" s="453"/>
      <c r="J745" s="452"/>
      <c r="K745" s="98"/>
      <c r="L745" s="454"/>
      <c r="M745" s="156"/>
      <c r="N745" s="156"/>
      <c r="O745" s="156"/>
      <c r="P745" s="156"/>
      <c r="Q745" s="156"/>
      <c r="R745" s="156"/>
      <c r="S745" s="156"/>
      <c r="T745" s="156"/>
      <c r="U745" s="156"/>
      <c r="V745" s="156"/>
      <c r="W745" s="156"/>
      <c r="X745" s="156"/>
      <c r="Y745" s="156"/>
      <c r="Z745" s="156"/>
      <c r="AA745" s="156"/>
      <c r="AB745" s="156"/>
      <c r="AC745" s="156"/>
      <c r="AD745" s="156"/>
      <c r="AE745" s="156"/>
      <c r="AF745" s="156"/>
      <c r="AG745" s="156"/>
      <c r="AH745" s="156"/>
      <c r="AI745" s="156"/>
    </row>
    <row r="746" spans="1:35" ht="12.75" customHeight="1">
      <c r="A746" s="341"/>
      <c r="B746" s="452"/>
      <c r="C746" s="452"/>
      <c r="D746" s="452"/>
      <c r="E746" s="452"/>
      <c r="F746" s="452"/>
      <c r="G746" s="452"/>
      <c r="H746" s="452"/>
      <c r="I746" s="453"/>
      <c r="J746" s="452"/>
      <c r="K746" s="98"/>
      <c r="L746" s="454"/>
      <c r="M746" s="156"/>
      <c r="N746" s="156"/>
      <c r="O746" s="156"/>
      <c r="P746" s="156"/>
      <c r="Q746" s="156"/>
      <c r="R746" s="156"/>
      <c r="S746" s="156"/>
      <c r="T746" s="156"/>
      <c r="U746" s="156"/>
      <c r="V746" s="156"/>
      <c r="W746" s="156"/>
      <c r="X746" s="156"/>
      <c r="Y746" s="156"/>
      <c r="Z746" s="156"/>
      <c r="AA746" s="156"/>
      <c r="AB746" s="156"/>
      <c r="AC746" s="156"/>
      <c r="AD746" s="156"/>
      <c r="AE746" s="156"/>
      <c r="AF746" s="156"/>
      <c r="AG746" s="156"/>
      <c r="AH746" s="156"/>
      <c r="AI746" s="156"/>
    </row>
    <row r="747" spans="1:35" ht="12.75" customHeight="1">
      <c r="A747" s="341"/>
      <c r="B747" s="452"/>
      <c r="C747" s="452"/>
      <c r="D747" s="452"/>
      <c r="E747" s="452"/>
      <c r="F747" s="452"/>
      <c r="G747" s="452"/>
      <c r="H747" s="452"/>
      <c r="I747" s="453"/>
      <c r="J747" s="452"/>
      <c r="K747" s="98"/>
      <c r="L747" s="454"/>
      <c r="M747" s="156"/>
      <c r="N747" s="156"/>
      <c r="O747" s="156"/>
      <c r="P747" s="156"/>
      <c r="Q747" s="156"/>
      <c r="R747" s="156"/>
      <c r="S747" s="156"/>
      <c r="T747" s="156"/>
      <c r="U747" s="156"/>
      <c r="V747" s="156"/>
      <c r="W747" s="156"/>
      <c r="X747" s="156"/>
      <c r="Y747" s="156"/>
      <c r="Z747" s="156"/>
      <c r="AA747" s="156"/>
      <c r="AB747" s="156"/>
      <c r="AC747" s="156"/>
      <c r="AD747" s="156"/>
      <c r="AE747" s="156"/>
      <c r="AF747" s="156"/>
      <c r="AG747" s="156"/>
      <c r="AH747" s="156"/>
      <c r="AI747" s="156"/>
    </row>
    <row r="748" spans="1:35" ht="12.75" customHeight="1">
      <c r="A748" s="341"/>
      <c r="B748" s="452"/>
      <c r="C748" s="452"/>
      <c r="D748" s="452"/>
      <c r="E748" s="452"/>
      <c r="F748" s="452"/>
      <c r="G748" s="452"/>
      <c r="H748" s="452"/>
      <c r="I748" s="453"/>
      <c r="J748" s="452"/>
      <c r="K748" s="98"/>
      <c r="L748" s="454"/>
      <c r="M748" s="156"/>
      <c r="N748" s="156"/>
      <c r="O748" s="156"/>
      <c r="P748" s="156"/>
      <c r="Q748" s="156"/>
      <c r="R748" s="156"/>
      <c r="S748" s="156"/>
      <c r="T748" s="156"/>
      <c r="U748" s="156"/>
      <c r="V748" s="156"/>
      <c r="W748" s="156"/>
      <c r="X748" s="156"/>
      <c r="Y748" s="156"/>
      <c r="Z748" s="156"/>
      <c r="AA748" s="156"/>
      <c r="AB748" s="156"/>
      <c r="AC748" s="156"/>
      <c r="AD748" s="156"/>
      <c r="AE748" s="156"/>
      <c r="AF748" s="156"/>
      <c r="AG748" s="156"/>
      <c r="AH748" s="156"/>
      <c r="AI748" s="156"/>
    </row>
    <row r="749" spans="1:35" ht="12.75" customHeight="1">
      <c r="A749" s="341"/>
      <c r="B749" s="452"/>
      <c r="C749" s="452"/>
      <c r="D749" s="452"/>
      <c r="E749" s="452"/>
      <c r="F749" s="452"/>
      <c r="G749" s="452"/>
      <c r="H749" s="452"/>
      <c r="I749" s="453"/>
      <c r="J749" s="452"/>
      <c r="K749" s="98"/>
      <c r="L749" s="454"/>
      <c r="M749" s="156"/>
      <c r="N749" s="156"/>
      <c r="O749" s="156"/>
      <c r="P749" s="156"/>
      <c r="Q749" s="156"/>
      <c r="R749" s="156"/>
      <c r="S749" s="156"/>
      <c r="T749" s="156"/>
      <c r="U749" s="156"/>
      <c r="V749" s="156"/>
      <c r="W749" s="156"/>
      <c r="X749" s="156"/>
      <c r="Y749" s="156"/>
      <c r="Z749" s="156"/>
      <c r="AA749" s="156"/>
      <c r="AB749" s="156"/>
      <c r="AC749" s="156"/>
      <c r="AD749" s="156"/>
      <c r="AE749" s="156"/>
      <c r="AF749" s="156"/>
      <c r="AG749" s="156"/>
      <c r="AH749" s="156"/>
      <c r="AI749" s="156"/>
    </row>
    <row r="750" spans="1:35" ht="12.75" customHeight="1">
      <c r="A750" s="341"/>
      <c r="B750" s="452"/>
      <c r="C750" s="452"/>
      <c r="D750" s="452"/>
      <c r="E750" s="452"/>
      <c r="F750" s="452"/>
      <c r="G750" s="452"/>
      <c r="H750" s="452"/>
      <c r="I750" s="453"/>
      <c r="J750" s="452"/>
      <c r="K750" s="98"/>
      <c r="L750" s="454"/>
      <c r="M750" s="156"/>
      <c r="N750" s="156"/>
      <c r="O750" s="156"/>
      <c r="P750" s="156"/>
      <c r="Q750" s="156"/>
      <c r="R750" s="156"/>
      <c r="S750" s="156"/>
      <c r="T750" s="156"/>
      <c r="U750" s="156"/>
      <c r="V750" s="156"/>
      <c r="W750" s="156"/>
      <c r="X750" s="156"/>
      <c r="Y750" s="156"/>
      <c r="Z750" s="156"/>
      <c r="AA750" s="156"/>
      <c r="AB750" s="156"/>
      <c r="AC750" s="156"/>
      <c r="AD750" s="156"/>
      <c r="AE750" s="156"/>
      <c r="AF750" s="156"/>
      <c r="AG750" s="156"/>
      <c r="AH750" s="156"/>
      <c r="AI750" s="156"/>
    </row>
    <row r="751" spans="1:35" ht="12.75" customHeight="1">
      <c r="A751" s="341"/>
      <c r="B751" s="452"/>
      <c r="C751" s="452"/>
      <c r="D751" s="452"/>
      <c r="E751" s="452"/>
      <c r="F751" s="452"/>
      <c r="G751" s="452"/>
      <c r="H751" s="452"/>
      <c r="I751" s="453"/>
      <c r="J751" s="452"/>
      <c r="K751" s="98"/>
      <c r="L751" s="454"/>
      <c r="M751" s="156"/>
      <c r="N751" s="156"/>
      <c r="O751" s="156"/>
      <c r="P751" s="156"/>
      <c r="Q751" s="156"/>
      <c r="R751" s="156"/>
      <c r="S751" s="156"/>
      <c r="T751" s="156"/>
      <c r="U751" s="156"/>
      <c r="V751" s="156"/>
      <c r="W751" s="156"/>
      <c r="X751" s="156"/>
      <c r="Y751" s="156"/>
      <c r="Z751" s="156"/>
      <c r="AA751" s="156"/>
      <c r="AB751" s="156"/>
      <c r="AC751" s="156"/>
      <c r="AD751" s="156"/>
      <c r="AE751" s="156"/>
      <c r="AF751" s="156"/>
      <c r="AG751" s="156"/>
      <c r="AH751" s="156"/>
      <c r="AI751" s="156"/>
    </row>
    <row r="752" spans="1:35" ht="12.75" customHeight="1">
      <c r="A752" s="341"/>
      <c r="B752" s="452"/>
      <c r="C752" s="452"/>
      <c r="D752" s="452"/>
      <c r="E752" s="452"/>
      <c r="F752" s="452"/>
      <c r="G752" s="452"/>
      <c r="H752" s="452"/>
      <c r="I752" s="453"/>
      <c r="J752" s="452"/>
      <c r="K752" s="98"/>
      <c r="L752" s="454"/>
      <c r="M752" s="156"/>
      <c r="N752" s="156"/>
      <c r="O752" s="156"/>
      <c r="P752" s="156"/>
      <c r="Q752" s="156"/>
      <c r="R752" s="156"/>
      <c r="S752" s="156"/>
      <c r="T752" s="156"/>
      <c r="U752" s="156"/>
      <c r="V752" s="156"/>
      <c r="W752" s="156"/>
      <c r="X752" s="156"/>
      <c r="Y752" s="156"/>
      <c r="Z752" s="156"/>
      <c r="AA752" s="156"/>
      <c r="AB752" s="156"/>
      <c r="AC752" s="156"/>
      <c r="AD752" s="156"/>
      <c r="AE752" s="156"/>
      <c r="AF752" s="156"/>
      <c r="AG752" s="156"/>
      <c r="AH752" s="156"/>
      <c r="AI752" s="156"/>
    </row>
    <row r="753" spans="1:35" ht="12.75" customHeight="1">
      <c r="A753" s="341"/>
      <c r="B753" s="452"/>
      <c r="C753" s="452"/>
      <c r="D753" s="452"/>
      <c r="E753" s="452"/>
      <c r="F753" s="452"/>
      <c r="G753" s="452"/>
      <c r="H753" s="452"/>
      <c r="I753" s="453"/>
      <c r="J753" s="452"/>
      <c r="K753" s="98"/>
      <c r="L753" s="454"/>
      <c r="M753" s="156"/>
      <c r="N753" s="156"/>
      <c r="O753" s="156"/>
      <c r="P753" s="156"/>
      <c r="Q753" s="156"/>
      <c r="R753" s="156"/>
      <c r="S753" s="156"/>
      <c r="T753" s="156"/>
      <c r="U753" s="156"/>
      <c r="V753" s="156"/>
      <c r="W753" s="156"/>
      <c r="X753" s="156"/>
      <c r="Y753" s="156"/>
      <c r="Z753" s="156"/>
      <c r="AA753" s="156"/>
      <c r="AB753" s="156"/>
      <c r="AC753" s="156"/>
      <c r="AD753" s="156"/>
      <c r="AE753" s="156"/>
      <c r="AF753" s="156"/>
      <c r="AG753" s="156"/>
      <c r="AH753" s="156"/>
      <c r="AI753" s="156"/>
    </row>
    <row r="754" spans="1:35" ht="12.75" customHeight="1">
      <c r="A754" s="341"/>
      <c r="B754" s="452"/>
      <c r="C754" s="452"/>
      <c r="D754" s="452"/>
      <c r="E754" s="452"/>
      <c r="F754" s="452"/>
      <c r="G754" s="452"/>
      <c r="H754" s="452"/>
      <c r="I754" s="453"/>
      <c r="J754" s="452"/>
      <c r="K754" s="98"/>
      <c r="L754" s="454"/>
      <c r="M754" s="156"/>
      <c r="N754" s="156"/>
      <c r="O754" s="156"/>
      <c r="P754" s="156"/>
      <c r="Q754" s="156"/>
      <c r="R754" s="156"/>
      <c r="S754" s="156"/>
      <c r="T754" s="156"/>
      <c r="U754" s="156"/>
      <c r="V754" s="156"/>
      <c r="W754" s="156"/>
      <c r="X754" s="156"/>
      <c r="Y754" s="156"/>
      <c r="Z754" s="156"/>
      <c r="AA754" s="156"/>
      <c r="AB754" s="156"/>
      <c r="AC754" s="156"/>
      <c r="AD754" s="156"/>
      <c r="AE754" s="156"/>
      <c r="AF754" s="156"/>
      <c r="AG754" s="156"/>
      <c r="AH754" s="156"/>
      <c r="AI754" s="156"/>
    </row>
    <row r="755" spans="1:35" ht="12.75" customHeight="1">
      <c r="A755" s="341"/>
      <c r="B755" s="452"/>
      <c r="C755" s="452"/>
      <c r="D755" s="452"/>
      <c r="E755" s="452"/>
      <c r="F755" s="452"/>
      <c r="G755" s="452"/>
      <c r="H755" s="452"/>
      <c r="I755" s="453"/>
      <c r="J755" s="452"/>
      <c r="K755" s="98"/>
      <c r="L755" s="454"/>
      <c r="M755" s="156"/>
      <c r="N755" s="156"/>
      <c r="O755" s="156"/>
      <c r="P755" s="156"/>
      <c r="Q755" s="156"/>
      <c r="R755" s="156"/>
      <c r="S755" s="156"/>
      <c r="T755" s="156"/>
      <c r="U755" s="156"/>
      <c r="V755" s="156"/>
      <c r="W755" s="156"/>
      <c r="X755" s="156"/>
      <c r="Y755" s="156"/>
      <c r="Z755" s="156"/>
      <c r="AA755" s="156"/>
      <c r="AB755" s="156"/>
      <c r="AC755" s="156"/>
      <c r="AD755" s="156"/>
      <c r="AE755" s="156"/>
      <c r="AF755" s="156"/>
      <c r="AG755" s="156"/>
      <c r="AH755" s="156"/>
      <c r="AI755" s="156"/>
    </row>
    <row r="756" spans="1:35" ht="12.75" customHeight="1">
      <c r="A756" s="341"/>
      <c r="B756" s="452"/>
      <c r="C756" s="452"/>
      <c r="D756" s="452"/>
      <c r="E756" s="452"/>
      <c r="F756" s="452"/>
      <c r="G756" s="452"/>
      <c r="H756" s="452"/>
      <c r="I756" s="453"/>
      <c r="J756" s="452"/>
      <c r="K756" s="98"/>
      <c r="L756" s="454"/>
      <c r="M756" s="156"/>
      <c r="N756" s="156"/>
      <c r="O756" s="156"/>
      <c r="P756" s="156"/>
      <c r="Q756" s="156"/>
      <c r="R756" s="156"/>
      <c r="S756" s="156"/>
      <c r="T756" s="156"/>
      <c r="U756" s="156"/>
      <c r="V756" s="156"/>
      <c r="W756" s="156"/>
      <c r="X756" s="156"/>
      <c r="Y756" s="156"/>
      <c r="Z756" s="156"/>
      <c r="AA756" s="156"/>
      <c r="AB756" s="156"/>
      <c r="AC756" s="156"/>
      <c r="AD756" s="156"/>
      <c r="AE756" s="156"/>
      <c r="AF756" s="156"/>
      <c r="AG756" s="156"/>
      <c r="AH756" s="156"/>
      <c r="AI756" s="156"/>
    </row>
    <row r="757" spans="1:35" ht="12.75" customHeight="1">
      <c r="A757" s="341"/>
      <c r="B757" s="452"/>
      <c r="C757" s="452"/>
      <c r="D757" s="452"/>
      <c r="E757" s="452"/>
      <c r="F757" s="452"/>
      <c r="G757" s="452"/>
      <c r="H757" s="452"/>
      <c r="I757" s="453"/>
      <c r="J757" s="452"/>
      <c r="K757" s="98"/>
      <c r="L757" s="454"/>
      <c r="M757" s="156"/>
      <c r="N757" s="156"/>
      <c r="O757" s="156"/>
      <c r="P757" s="156"/>
      <c r="Q757" s="156"/>
      <c r="R757" s="156"/>
      <c r="S757" s="156"/>
      <c r="T757" s="156"/>
      <c r="U757" s="156"/>
      <c r="V757" s="156"/>
      <c r="W757" s="156"/>
      <c r="X757" s="156"/>
      <c r="Y757" s="156"/>
      <c r="Z757" s="156"/>
      <c r="AA757" s="156"/>
      <c r="AB757" s="156"/>
      <c r="AC757" s="156"/>
      <c r="AD757" s="156"/>
      <c r="AE757" s="156"/>
      <c r="AF757" s="156"/>
      <c r="AG757" s="156"/>
      <c r="AH757" s="156"/>
      <c r="AI757" s="156"/>
    </row>
    <row r="758" spans="1:35" ht="12.75" customHeight="1">
      <c r="A758" s="341"/>
      <c r="B758" s="452"/>
      <c r="C758" s="452"/>
      <c r="D758" s="452"/>
      <c r="E758" s="452"/>
      <c r="F758" s="452"/>
      <c r="G758" s="452"/>
      <c r="H758" s="452"/>
      <c r="I758" s="453"/>
      <c r="J758" s="452"/>
      <c r="K758" s="98"/>
      <c r="L758" s="454"/>
      <c r="M758" s="156"/>
      <c r="N758" s="156"/>
      <c r="O758" s="156"/>
      <c r="P758" s="156"/>
      <c r="Q758" s="156"/>
      <c r="R758" s="156"/>
      <c r="S758" s="156"/>
      <c r="T758" s="156"/>
      <c r="U758" s="156"/>
      <c r="V758" s="156"/>
      <c r="W758" s="156"/>
      <c r="X758" s="156"/>
      <c r="Y758" s="156"/>
      <c r="Z758" s="156"/>
      <c r="AA758" s="156"/>
      <c r="AB758" s="156"/>
      <c r="AC758" s="156"/>
      <c r="AD758" s="156"/>
      <c r="AE758" s="156"/>
      <c r="AF758" s="156"/>
      <c r="AG758" s="156"/>
      <c r="AH758" s="156"/>
      <c r="AI758" s="156"/>
    </row>
    <row r="759" spans="1:35" ht="12.75" customHeight="1">
      <c r="A759" s="341"/>
      <c r="B759" s="452"/>
      <c r="C759" s="452"/>
      <c r="D759" s="452"/>
      <c r="E759" s="452"/>
      <c r="F759" s="452"/>
      <c r="G759" s="452"/>
      <c r="H759" s="452"/>
      <c r="I759" s="453"/>
      <c r="J759" s="452"/>
      <c r="K759" s="98"/>
      <c r="L759" s="454"/>
      <c r="M759" s="156"/>
      <c r="N759" s="156"/>
      <c r="O759" s="156"/>
      <c r="P759" s="156"/>
      <c r="Q759" s="156"/>
      <c r="R759" s="156"/>
      <c r="S759" s="156"/>
      <c r="T759" s="156"/>
      <c r="U759" s="156"/>
      <c r="V759" s="156"/>
      <c r="W759" s="156"/>
      <c r="X759" s="156"/>
      <c r="Y759" s="156"/>
      <c r="Z759" s="156"/>
      <c r="AA759" s="156"/>
      <c r="AB759" s="156"/>
      <c r="AC759" s="156"/>
      <c r="AD759" s="156"/>
      <c r="AE759" s="156"/>
      <c r="AF759" s="156"/>
      <c r="AG759" s="156"/>
      <c r="AH759" s="156"/>
      <c r="AI759" s="156"/>
    </row>
    <row r="760" spans="1:35" ht="12.75" customHeight="1">
      <c r="A760" s="341"/>
      <c r="B760" s="452"/>
      <c r="C760" s="452"/>
      <c r="D760" s="452"/>
      <c r="E760" s="452"/>
      <c r="F760" s="452"/>
      <c r="G760" s="452"/>
      <c r="H760" s="452"/>
      <c r="I760" s="453"/>
      <c r="J760" s="452"/>
      <c r="K760" s="98"/>
      <c r="L760" s="454"/>
      <c r="M760" s="156"/>
      <c r="N760" s="156"/>
      <c r="O760" s="156"/>
      <c r="P760" s="156"/>
      <c r="Q760" s="156"/>
      <c r="R760" s="156"/>
      <c r="S760" s="156"/>
      <c r="T760" s="156"/>
      <c r="U760" s="156"/>
      <c r="V760" s="156"/>
      <c r="W760" s="156"/>
      <c r="X760" s="156"/>
      <c r="Y760" s="156"/>
      <c r="Z760" s="156"/>
      <c r="AA760" s="156"/>
      <c r="AB760" s="156"/>
      <c r="AC760" s="156"/>
      <c r="AD760" s="156"/>
      <c r="AE760" s="156"/>
      <c r="AF760" s="156"/>
      <c r="AG760" s="156"/>
      <c r="AH760" s="156"/>
      <c r="AI760" s="156"/>
    </row>
    <row r="761" spans="1:35" ht="12.75" customHeight="1">
      <c r="A761" s="341"/>
      <c r="B761" s="452"/>
      <c r="C761" s="452"/>
      <c r="D761" s="452"/>
      <c r="E761" s="452"/>
      <c r="F761" s="452"/>
      <c r="G761" s="452"/>
      <c r="H761" s="452"/>
      <c r="I761" s="453"/>
      <c r="J761" s="452"/>
      <c r="K761" s="98"/>
      <c r="L761" s="454"/>
      <c r="M761" s="156"/>
      <c r="N761" s="156"/>
      <c r="O761" s="156"/>
      <c r="P761" s="156"/>
      <c r="Q761" s="156"/>
      <c r="R761" s="156"/>
      <c r="S761" s="156"/>
      <c r="T761" s="156"/>
      <c r="U761" s="156"/>
      <c r="V761" s="156"/>
      <c r="W761" s="156"/>
      <c r="X761" s="156"/>
      <c r="Y761" s="156"/>
      <c r="Z761" s="156"/>
      <c r="AA761" s="156"/>
      <c r="AB761" s="156"/>
      <c r="AC761" s="156"/>
      <c r="AD761" s="156"/>
      <c r="AE761" s="156"/>
      <c r="AF761" s="156"/>
      <c r="AG761" s="156"/>
      <c r="AH761" s="156"/>
      <c r="AI761" s="156"/>
    </row>
    <row r="762" spans="1:35" ht="12.75" customHeight="1">
      <c r="A762" s="341"/>
      <c r="B762" s="452"/>
      <c r="C762" s="452"/>
      <c r="D762" s="452"/>
      <c r="E762" s="452"/>
      <c r="F762" s="452"/>
      <c r="G762" s="452"/>
      <c r="H762" s="452"/>
      <c r="I762" s="453"/>
      <c r="J762" s="452"/>
      <c r="K762" s="98"/>
      <c r="L762" s="454"/>
      <c r="M762" s="156"/>
      <c r="N762" s="156"/>
      <c r="O762" s="156"/>
      <c r="P762" s="156"/>
      <c r="Q762" s="156"/>
      <c r="R762" s="156"/>
      <c r="S762" s="156"/>
      <c r="T762" s="156"/>
      <c r="U762" s="156"/>
      <c r="V762" s="156"/>
      <c r="W762" s="156"/>
      <c r="X762" s="156"/>
      <c r="Y762" s="156"/>
      <c r="Z762" s="156"/>
      <c r="AA762" s="156"/>
      <c r="AB762" s="156"/>
      <c r="AC762" s="156"/>
      <c r="AD762" s="156"/>
      <c r="AE762" s="156"/>
      <c r="AF762" s="156"/>
      <c r="AG762" s="156"/>
      <c r="AH762" s="156"/>
      <c r="AI762" s="156"/>
    </row>
    <row r="763" spans="1:35" ht="12.75" customHeight="1">
      <c r="A763" s="341"/>
      <c r="B763" s="452"/>
      <c r="C763" s="452"/>
      <c r="D763" s="452"/>
      <c r="E763" s="452"/>
      <c r="F763" s="452"/>
      <c r="G763" s="452"/>
      <c r="H763" s="452"/>
      <c r="I763" s="453"/>
      <c r="J763" s="452"/>
      <c r="K763" s="98"/>
      <c r="L763" s="454"/>
      <c r="M763" s="156"/>
      <c r="N763" s="156"/>
      <c r="O763" s="156"/>
      <c r="P763" s="156"/>
      <c r="Q763" s="156"/>
      <c r="R763" s="156"/>
      <c r="S763" s="156"/>
      <c r="T763" s="156"/>
      <c r="U763" s="156"/>
      <c r="V763" s="156"/>
      <c r="W763" s="156"/>
      <c r="X763" s="156"/>
      <c r="Y763" s="156"/>
      <c r="Z763" s="156"/>
      <c r="AA763" s="156"/>
      <c r="AB763" s="156"/>
      <c r="AC763" s="156"/>
      <c r="AD763" s="156"/>
      <c r="AE763" s="156"/>
      <c r="AF763" s="156"/>
      <c r="AG763" s="156"/>
      <c r="AH763" s="156"/>
      <c r="AI763" s="156"/>
    </row>
    <row r="764" spans="1:35" ht="12.75" customHeight="1">
      <c r="A764" s="341"/>
      <c r="B764" s="452"/>
      <c r="C764" s="452"/>
      <c r="D764" s="452"/>
      <c r="E764" s="452"/>
      <c r="F764" s="452"/>
      <c r="G764" s="452"/>
      <c r="H764" s="452"/>
      <c r="I764" s="453"/>
      <c r="J764" s="452"/>
      <c r="K764" s="98"/>
      <c r="L764" s="454"/>
      <c r="M764" s="156"/>
      <c r="N764" s="156"/>
      <c r="O764" s="156"/>
      <c r="P764" s="156"/>
      <c r="Q764" s="156"/>
      <c r="R764" s="156"/>
      <c r="S764" s="156"/>
      <c r="T764" s="156"/>
      <c r="U764" s="156"/>
      <c r="V764" s="156"/>
      <c r="W764" s="156"/>
      <c r="X764" s="156"/>
      <c r="Y764" s="156"/>
      <c r="Z764" s="156"/>
      <c r="AA764" s="156"/>
      <c r="AB764" s="156"/>
      <c r="AC764" s="156"/>
      <c r="AD764" s="156"/>
      <c r="AE764" s="156"/>
      <c r="AF764" s="156"/>
      <c r="AG764" s="156"/>
      <c r="AH764" s="156"/>
      <c r="AI764" s="156"/>
    </row>
    <row r="765" spans="1:35" ht="12.75" customHeight="1">
      <c r="A765" s="341"/>
      <c r="B765" s="452"/>
      <c r="C765" s="452"/>
      <c r="D765" s="452"/>
      <c r="E765" s="452"/>
      <c r="F765" s="452"/>
      <c r="G765" s="452"/>
      <c r="H765" s="452"/>
      <c r="I765" s="453"/>
      <c r="J765" s="452"/>
      <c r="K765" s="98"/>
      <c r="L765" s="454"/>
      <c r="M765" s="156"/>
      <c r="N765" s="156"/>
      <c r="O765" s="156"/>
      <c r="P765" s="156"/>
      <c r="Q765" s="156"/>
      <c r="R765" s="156"/>
      <c r="S765" s="156"/>
      <c r="T765" s="156"/>
      <c r="U765" s="156"/>
      <c r="V765" s="156"/>
      <c r="W765" s="156"/>
      <c r="X765" s="156"/>
      <c r="Y765" s="156"/>
      <c r="Z765" s="156"/>
      <c r="AA765" s="156"/>
      <c r="AB765" s="156"/>
      <c r="AC765" s="156"/>
      <c r="AD765" s="156"/>
      <c r="AE765" s="156"/>
      <c r="AF765" s="156"/>
      <c r="AG765" s="156"/>
      <c r="AH765" s="156"/>
      <c r="AI765" s="156"/>
    </row>
    <row r="766" spans="1:35" ht="12.75" customHeight="1">
      <c r="A766" s="341"/>
      <c r="B766" s="452"/>
      <c r="C766" s="452"/>
      <c r="D766" s="452"/>
      <c r="E766" s="452"/>
      <c r="F766" s="452"/>
      <c r="G766" s="452"/>
      <c r="H766" s="452"/>
      <c r="I766" s="453"/>
      <c r="J766" s="452"/>
      <c r="K766" s="98"/>
      <c r="L766" s="454"/>
      <c r="M766" s="156"/>
      <c r="N766" s="156"/>
      <c r="O766" s="156"/>
      <c r="P766" s="156"/>
      <c r="Q766" s="156"/>
      <c r="R766" s="156"/>
      <c r="S766" s="156"/>
      <c r="T766" s="156"/>
      <c r="U766" s="156"/>
      <c r="V766" s="156"/>
      <c r="W766" s="156"/>
      <c r="X766" s="156"/>
      <c r="Y766" s="156"/>
      <c r="Z766" s="156"/>
      <c r="AA766" s="156"/>
      <c r="AB766" s="156"/>
      <c r="AC766" s="156"/>
      <c r="AD766" s="156"/>
      <c r="AE766" s="156"/>
      <c r="AF766" s="156"/>
      <c r="AG766" s="156"/>
      <c r="AH766" s="156"/>
      <c r="AI766" s="156"/>
    </row>
    <row r="767" spans="1:35" ht="12.75" customHeight="1">
      <c r="A767" s="341"/>
      <c r="B767" s="452"/>
      <c r="C767" s="452"/>
      <c r="D767" s="452"/>
      <c r="E767" s="452"/>
      <c r="F767" s="452"/>
      <c r="G767" s="452"/>
      <c r="H767" s="452"/>
      <c r="I767" s="453"/>
      <c r="J767" s="452"/>
      <c r="K767" s="98"/>
      <c r="L767" s="454"/>
      <c r="M767" s="156"/>
      <c r="N767" s="156"/>
      <c r="O767" s="156"/>
      <c r="P767" s="156"/>
      <c r="Q767" s="156"/>
      <c r="R767" s="156"/>
      <c r="S767" s="156"/>
      <c r="T767" s="156"/>
      <c r="U767" s="156"/>
      <c r="V767" s="156"/>
      <c r="W767" s="156"/>
      <c r="X767" s="156"/>
      <c r="Y767" s="156"/>
      <c r="Z767" s="156"/>
      <c r="AA767" s="156"/>
      <c r="AB767" s="156"/>
      <c r="AC767" s="156"/>
      <c r="AD767" s="156"/>
      <c r="AE767" s="156"/>
      <c r="AF767" s="156"/>
      <c r="AG767" s="156"/>
      <c r="AH767" s="156"/>
      <c r="AI767" s="156"/>
    </row>
    <row r="768" spans="1:35" ht="12.75" customHeight="1">
      <c r="A768" s="341"/>
      <c r="B768" s="452"/>
      <c r="C768" s="452"/>
      <c r="D768" s="452"/>
      <c r="E768" s="452"/>
      <c r="F768" s="452"/>
      <c r="G768" s="452"/>
      <c r="H768" s="452"/>
      <c r="I768" s="453"/>
      <c r="J768" s="452"/>
      <c r="K768" s="98"/>
      <c r="L768" s="454"/>
      <c r="M768" s="156"/>
      <c r="N768" s="156"/>
      <c r="O768" s="156"/>
      <c r="P768" s="156"/>
      <c r="Q768" s="156"/>
      <c r="R768" s="156"/>
      <c r="S768" s="156"/>
      <c r="T768" s="156"/>
      <c r="U768" s="156"/>
      <c r="V768" s="156"/>
      <c r="W768" s="156"/>
      <c r="X768" s="156"/>
      <c r="Y768" s="156"/>
      <c r="Z768" s="156"/>
      <c r="AA768" s="156"/>
      <c r="AB768" s="156"/>
      <c r="AC768" s="156"/>
      <c r="AD768" s="156"/>
      <c r="AE768" s="156"/>
      <c r="AF768" s="156"/>
      <c r="AG768" s="156"/>
      <c r="AH768" s="156"/>
      <c r="AI768" s="156"/>
    </row>
    <row r="769" spans="1:35" ht="12.75" customHeight="1">
      <c r="A769" s="341"/>
      <c r="B769" s="452"/>
      <c r="C769" s="452"/>
      <c r="D769" s="452"/>
      <c r="E769" s="452"/>
      <c r="F769" s="452"/>
      <c r="G769" s="452"/>
      <c r="H769" s="452"/>
      <c r="I769" s="453"/>
      <c r="J769" s="452"/>
      <c r="K769" s="98"/>
      <c r="L769" s="454"/>
      <c r="M769" s="156"/>
      <c r="N769" s="156"/>
      <c r="O769" s="156"/>
      <c r="P769" s="156"/>
      <c r="Q769" s="156"/>
      <c r="R769" s="156"/>
      <c r="S769" s="156"/>
      <c r="T769" s="156"/>
      <c r="U769" s="156"/>
      <c r="V769" s="156"/>
      <c r="W769" s="156"/>
      <c r="X769" s="156"/>
      <c r="Y769" s="156"/>
      <c r="Z769" s="156"/>
      <c r="AA769" s="156"/>
      <c r="AB769" s="156"/>
      <c r="AC769" s="156"/>
      <c r="AD769" s="156"/>
      <c r="AE769" s="156"/>
      <c r="AF769" s="156"/>
      <c r="AG769" s="156"/>
      <c r="AH769" s="156"/>
      <c r="AI769" s="156"/>
    </row>
    <row r="770" spans="1:35" ht="12.75" customHeight="1">
      <c r="A770" s="341"/>
      <c r="B770" s="452"/>
      <c r="C770" s="452"/>
      <c r="D770" s="452"/>
      <c r="E770" s="452"/>
      <c r="F770" s="452"/>
      <c r="G770" s="452"/>
      <c r="H770" s="452"/>
      <c r="I770" s="453"/>
      <c r="J770" s="452"/>
      <c r="K770" s="98"/>
      <c r="L770" s="454"/>
      <c r="M770" s="156"/>
      <c r="N770" s="156"/>
      <c r="O770" s="156"/>
      <c r="P770" s="156"/>
      <c r="Q770" s="156"/>
      <c r="R770" s="156"/>
      <c r="S770" s="156"/>
      <c r="T770" s="156"/>
      <c r="U770" s="156"/>
      <c r="V770" s="156"/>
      <c r="W770" s="156"/>
      <c r="X770" s="156"/>
      <c r="Y770" s="156"/>
      <c r="Z770" s="156"/>
      <c r="AA770" s="156"/>
      <c r="AB770" s="156"/>
      <c r="AC770" s="156"/>
      <c r="AD770" s="156"/>
      <c r="AE770" s="156"/>
      <c r="AF770" s="156"/>
      <c r="AG770" s="156"/>
      <c r="AH770" s="156"/>
      <c r="AI770" s="156"/>
    </row>
    <row r="771" spans="1:35" ht="12.75" customHeight="1">
      <c r="A771" s="341"/>
      <c r="B771" s="452"/>
      <c r="C771" s="452"/>
      <c r="D771" s="452"/>
      <c r="E771" s="452"/>
      <c r="F771" s="452"/>
      <c r="G771" s="452"/>
      <c r="H771" s="452"/>
      <c r="I771" s="453"/>
      <c r="J771" s="452"/>
      <c r="K771" s="98"/>
      <c r="L771" s="454"/>
      <c r="M771" s="156"/>
      <c r="N771" s="156"/>
      <c r="O771" s="156"/>
      <c r="P771" s="156"/>
      <c r="Q771" s="156"/>
      <c r="R771" s="156"/>
      <c r="S771" s="156"/>
      <c r="T771" s="156"/>
      <c r="U771" s="156"/>
      <c r="V771" s="156"/>
      <c r="W771" s="156"/>
      <c r="X771" s="156"/>
      <c r="Y771" s="156"/>
      <c r="Z771" s="156"/>
      <c r="AA771" s="156"/>
      <c r="AB771" s="156"/>
      <c r="AC771" s="156"/>
      <c r="AD771" s="156"/>
      <c r="AE771" s="156"/>
      <c r="AF771" s="156"/>
      <c r="AG771" s="156"/>
      <c r="AH771" s="156"/>
      <c r="AI771" s="156"/>
    </row>
    <row r="772" spans="1:35" ht="12.75" customHeight="1">
      <c r="A772" s="341"/>
      <c r="B772" s="452"/>
      <c r="C772" s="452"/>
      <c r="D772" s="452"/>
      <c r="E772" s="452"/>
      <c r="F772" s="452"/>
      <c r="G772" s="452"/>
      <c r="H772" s="452"/>
      <c r="I772" s="453"/>
      <c r="J772" s="452"/>
      <c r="K772" s="98"/>
      <c r="L772" s="454"/>
      <c r="M772" s="156"/>
      <c r="N772" s="156"/>
      <c r="O772" s="156"/>
      <c r="P772" s="156"/>
      <c r="Q772" s="156"/>
      <c r="R772" s="156"/>
      <c r="S772" s="156"/>
      <c r="T772" s="156"/>
      <c r="U772" s="156"/>
      <c r="V772" s="156"/>
      <c r="W772" s="156"/>
      <c r="X772" s="156"/>
      <c r="Y772" s="156"/>
      <c r="Z772" s="156"/>
      <c r="AA772" s="156"/>
      <c r="AB772" s="156"/>
      <c r="AC772" s="156"/>
      <c r="AD772" s="156"/>
      <c r="AE772" s="156"/>
      <c r="AF772" s="156"/>
      <c r="AG772" s="156"/>
      <c r="AH772" s="156"/>
      <c r="AI772" s="156"/>
    </row>
    <row r="773" spans="1:35" ht="12.75" customHeight="1">
      <c r="A773" s="341"/>
      <c r="B773" s="452"/>
      <c r="C773" s="452"/>
      <c r="D773" s="452"/>
      <c r="E773" s="452"/>
      <c r="F773" s="452"/>
      <c r="G773" s="452"/>
      <c r="H773" s="452"/>
      <c r="I773" s="453"/>
      <c r="J773" s="452"/>
      <c r="K773" s="98"/>
      <c r="L773" s="454"/>
      <c r="M773" s="156"/>
      <c r="N773" s="156"/>
      <c r="O773" s="156"/>
      <c r="P773" s="156"/>
      <c r="Q773" s="156"/>
      <c r="R773" s="156"/>
      <c r="S773" s="156"/>
      <c r="T773" s="156"/>
      <c r="U773" s="156"/>
      <c r="V773" s="156"/>
      <c r="W773" s="156"/>
      <c r="X773" s="156"/>
      <c r="Y773" s="156"/>
      <c r="Z773" s="156"/>
      <c r="AA773" s="156"/>
      <c r="AB773" s="156"/>
      <c r="AC773" s="156"/>
      <c r="AD773" s="156"/>
      <c r="AE773" s="156"/>
      <c r="AF773" s="156"/>
      <c r="AG773" s="156"/>
      <c r="AH773" s="156"/>
      <c r="AI773" s="156"/>
    </row>
    <row r="774" spans="1:35" ht="12.75" customHeight="1">
      <c r="A774" s="341"/>
      <c r="B774" s="452"/>
      <c r="C774" s="452"/>
      <c r="D774" s="452"/>
      <c r="E774" s="452"/>
      <c r="F774" s="452"/>
      <c r="G774" s="452"/>
      <c r="H774" s="452"/>
      <c r="I774" s="453"/>
      <c r="J774" s="452"/>
      <c r="K774" s="98"/>
      <c r="L774" s="454"/>
      <c r="M774" s="156"/>
      <c r="N774" s="156"/>
      <c r="O774" s="156"/>
      <c r="P774" s="156"/>
      <c r="Q774" s="156"/>
      <c r="R774" s="156"/>
      <c r="S774" s="156"/>
      <c r="T774" s="156"/>
      <c r="U774" s="156"/>
      <c r="V774" s="156"/>
      <c r="W774" s="156"/>
      <c r="X774" s="156"/>
      <c r="Y774" s="156"/>
      <c r="Z774" s="156"/>
      <c r="AA774" s="156"/>
      <c r="AB774" s="156"/>
      <c r="AC774" s="156"/>
      <c r="AD774" s="156"/>
      <c r="AE774" s="156"/>
      <c r="AF774" s="156"/>
      <c r="AG774" s="156"/>
      <c r="AH774" s="156"/>
      <c r="AI774" s="156"/>
    </row>
    <row r="775" spans="1:35" ht="12.75" customHeight="1">
      <c r="A775" s="341"/>
      <c r="B775" s="452"/>
      <c r="C775" s="452"/>
      <c r="D775" s="452"/>
      <c r="E775" s="452"/>
      <c r="F775" s="452"/>
      <c r="G775" s="452"/>
      <c r="H775" s="452"/>
      <c r="I775" s="453"/>
      <c r="J775" s="452"/>
      <c r="K775" s="98"/>
      <c r="L775" s="454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156"/>
      <c r="X775" s="156"/>
      <c r="Y775" s="156"/>
      <c r="Z775" s="156"/>
      <c r="AA775" s="156"/>
      <c r="AB775" s="156"/>
      <c r="AC775" s="156"/>
      <c r="AD775" s="156"/>
      <c r="AE775" s="156"/>
      <c r="AF775" s="156"/>
      <c r="AG775" s="156"/>
      <c r="AH775" s="156"/>
      <c r="AI775" s="156"/>
    </row>
    <row r="776" spans="1:35" ht="12.75" customHeight="1">
      <c r="A776" s="341"/>
      <c r="B776" s="452"/>
      <c r="C776" s="452"/>
      <c r="D776" s="452"/>
      <c r="E776" s="452"/>
      <c r="F776" s="452"/>
      <c r="G776" s="452"/>
      <c r="H776" s="452"/>
      <c r="I776" s="453"/>
      <c r="J776" s="452"/>
      <c r="K776" s="98"/>
      <c r="L776" s="454"/>
      <c r="M776" s="156"/>
      <c r="N776" s="156"/>
      <c r="O776" s="156"/>
      <c r="P776" s="156"/>
      <c r="Q776" s="156"/>
      <c r="R776" s="156"/>
      <c r="S776" s="156"/>
      <c r="T776" s="156"/>
      <c r="U776" s="156"/>
      <c r="V776" s="156"/>
      <c r="W776" s="156"/>
      <c r="X776" s="156"/>
      <c r="Y776" s="156"/>
      <c r="Z776" s="156"/>
      <c r="AA776" s="156"/>
      <c r="AB776" s="156"/>
      <c r="AC776" s="156"/>
      <c r="AD776" s="156"/>
      <c r="AE776" s="156"/>
      <c r="AF776" s="156"/>
      <c r="AG776" s="156"/>
      <c r="AH776" s="156"/>
      <c r="AI776" s="156"/>
    </row>
    <row r="777" spans="1:35" ht="12.75" customHeight="1">
      <c r="A777" s="341"/>
      <c r="B777" s="452"/>
      <c r="C777" s="452"/>
      <c r="D777" s="452"/>
      <c r="E777" s="452"/>
      <c r="F777" s="452"/>
      <c r="G777" s="452"/>
      <c r="H777" s="452"/>
      <c r="I777" s="453"/>
      <c r="J777" s="452"/>
      <c r="K777" s="98"/>
      <c r="L777" s="454"/>
      <c r="M777" s="156"/>
      <c r="N777" s="156"/>
      <c r="O777" s="156"/>
      <c r="P777" s="156"/>
      <c r="Q777" s="156"/>
      <c r="R777" s="156"/>
      <c r="S777" s="156"/>
      <c r="T777" s="156"/>
      <c r="U777" s="156"/>
      <c r="V777" s="156"/>
      <c r="W777" s="156"/>
      <c r="X777" s="156"/>
      <c r="Y777" s="156"/>
      <c r="Z777" s="156"/>
      <c r="AA777" s="156"/>
      <c r="AB777" s="156"/>
      <c r="AC777" s="156"/>
      <c r="AD777" s="156"/>
      <c r="AE777" s="156"/>
      <c r="AF777" s="156"/>
      <c r="AG777" s="156"/>
      <c r="AH777" s="156"/>
      <c r="AI777" s="156"/>
    </row>
    <row r="778" spans="1:35" ht="12.75" customHeight="1">
      <c r="A778" s="341"/>
      <c r="B778" s="452"/>
      <c r="C778" s="452"/>
      <c r="D778" s="452"/>
      <c r="E778" s="452"/>
      <c r="F778" s="452"/>
      <c r="G778" s="452"/>
      <c r="H778" s="452"/>
      <c r="I778" s="453"/>
      <c r="J778" s="452"/>
      <c r="K778" s="98"/>
      <c r="L778" s="454"/>
      <c r="M778" s="156"/>
      <c r="N778" s="156"/>
      <c r="O778" s="156"/>
      <c r="P778" s="156"/>
      <c r="Q778" s="156"/>
      <c r="R778" s="156"/>
      <c r="S778" s="156"/>
      <c r="T778" s="156"/>
      <c r="U778" s="156"/>
      <c r="V778" s="156"/>
      <c r="W778" s="156"/>
      <c r="X778" s="156"/>
      <c r="Y778" s="156"/>
      <c r="Z778" s="156"/>
      <c r="AA778" s="156"/>
      <c r="AB778" s="156"/>
      <c r="AC778" s="156"/>
      <c r="AD778" s="156"/>
      <c r="AE778" s="156"/>
      <c r="AF778" s="156"/>
      <c r="AG778" s="156"/>
      <c r="AH778" s="156"/>
      <c r="AI778" s="156"/>
    </row>
    <row r="779" spans="1:35" ht="12.75" customHeight="1">
      <c r="A779" s="341"/>
      <c r="B779" s="452"/>
      <c r="C779" s="452"/>
      <c r="D779" s="452"/>
      <c r="E779" s="452"/>
      <c r="F779" s="452"/>
      <c r="G779" s="452"/>
      <c r="H779" s="452"/>
      <c r="I779" s="453"/>
      <c r="J779" s="452"/>
      <c r="K779" s="98"/>
      <c r="L779" s="454"/>
      <c r="M779" s="156"/>
      <c r="N779" s="156"/>
      <c r="O779" s="156"/>
      <c r="P779" s="156"/>
      <c r="Q779" s="156"/>
      <c r="R779" s="156"/>
      <c r="S779" s="156"/>
      <c r="T779" s="156"/>
      <c r="U779" s="156"/>
      <c r="V779" s="156"/>
      <c r="W779" s="156"/>
      <c r="X779" s="156"/>
      <c r="Y779" s="156"/>
      <c r="Z779" s="156"/>
      <c r="AA779" s="156"/>
      <c r="AB779" s="156"/>
      <c r="AC779" s="156"/>
      <c r="AD779" s="156"/>
      <c r="AE779" s="156"/>
      <c r="AF779" s="156"/>
      <c r="AG779" s="156"/>
      <c r="AH779" s="156"/>
      <c r="AI779" s="156"/>
    </row>
    <row r="780" spans="1:35" ht="12.75" customHeight="1">
      <c r="A780" s="341"/>
      <c r="B780" s="452"/>
      <c r="C780" s="452"/>
      <c r="D780" s="452"/>
      <c r="E780" s="452"/>
      <c r="F780" s="452"/>
      <c r="G780" s="452"/>
      <c r="H780" s="452"/>
      <c r="I780" s="453"/>
      <c r="J780" s="452"/>
      <c r="K780" s="98"/>
      <c r="L780" s="454"/>
      <c r="M780" s="156"/>
      <c r="N780" s="156"/>
      <c r="O780" s="156"/>
      <c r="P780" s="156"/>
      <c r="Q780" s="156"/>
      <c r="R780" s="156"/>
      <c r="S780" s="156"/>
      <c r="T780" s="156"/>
      <c r="U780" s="156"/>
      <c r="V780" s="156"/>
      <c r="W780" s="156"/>
      <c r="X780" s="156"/>
      <c r="Y780" s="156"/>
      <c r="Z780" s="156"/>
      <c r="AA780" s="156"/>
      <c r="AB780" s="156"/>
      <c r="AC780" s="156"/>
      <c r="AD780" s="156"/>
      <c r="AE780" s="156"/>
      <c r="AF780" s="156"/>
      <c r="AG780" s="156"/>
      <c r="AH780" s="156"/>
      <c r="AI780" s="156"/>
    </row>
    <row r="781" spans="1:35" ht="12.75" customHeight="1">
      <c r="A781" s="341"/>
      <c r="B781" s="452"/>
      <c r="C781" s="452"/>
      <c r="D781" s="452"/>
      <c r="E781" s="452"/>
      <c r="F781" s="452"/>
      <c r="G781" s="452"/>
      <c r="H781" s="452"/>
      <c r="I781" s="453"/>
      <c r="J781" s="452"/>
      <c r="K781" s="98"/>
      <c r="L781" s="454"/>
      <c r="M781" s="156"/>
      <c r="N781" s="156"/>
      <c r="O781" s="156"/>
      <c r="P781" s="156"/>
      <c r="Q781" s="156"/>
      <c r="R781" s="156"/>
      <c r="S781" s="156"/>
      <c r="T781" s="156"/>
      <c r="U781" s="156"/>
      <c r="V781" s="156"/>
      <c r="W781" s="156"/>
      <c r="X781" s="156"/>
      <c r="Y781" s="156"/>
      <c r="Z781" s="156"/>
      <c r="AA781" s="156"/>
      <c r="AB781" s="156"/>
      <c r="AC781" s="156"/>
      <c r="AD781" s="156"/>
      <c r="AE781" s="156"/>
      <c r="AF781" s="156"/>
      <c r="AG781" s="156"/>
      <c r="AH781" s="156"/>
      <c r="AI781" s="156"/>
    </row>
    <row r="782" spans="1:35" ht="12.75" customHeight="1">
      <c r="A782" s="341"/>
      <c r="B782" s="452"/>
      <c r="C782" s="452"/>
      <c r="D782" s="452"/>
      <c r="E782" s="452"/>
      <c r="F782" s="452"/>
      <c r="G782" s="452"/>
      <c r="H782" s="452"/>
      <c r="I782" s="453"/>
      <c r="J782" s="452"/>
      <c r="K782" s="98"/>
      <c r="L782" s="454"/>
      <c r="M782" s="156"/>
      <c r="N782" s="156"/>
      <c r="O782" s="156"/>
      <c r="P782" s="156"/>
      <c r="Q782" s="156"/>
      <c r="R782" s="156"/>
      <c r="S782" s="156"/>
      <c r="T782" s="156"/>
      <c r="U782" s="156"/>
      <c r="V782" s="156"/>
      <c r="W782" s="156"/>
      <c r="X782" s="156"/>
      <c r="Y782" s="156"/>
      <c r="Z782" s="156"/>
      <c r="AA782" s="156"/>
      <c r="AB782" s="156"/>
      <c r="AC782" s="156"/>
      <c r="AD782" s="156"/>
      <c r="AE782" s="156"/>
      <c r="AF782" s="156"/>
      <c r="AG782" s="156"/>
      <c r="AH782" s="156"/>
      <c r="AI782" s="156"/>
    </row>
    <row r="783" spans="1:35" ht="12.75" customHeight="1">
      <c r="A783" s="341"/>
      <c r="B783" s="452"/>
      <c r="C783" s="452"/>
      <c r="D783" s="452"/>
      <c r="E783" s="452"/>
      <c r="F783" s="452"/>
      <c r="G783" s="452"/>
      <c r="H783" s="452"/>
      <c r="I783" s="453"/>
      <c r="J783" s="452"/>
      <c r="K783" s="98"/>
      <c r="L783" s="454"/>
      <c r="M783" s="156"/>
      <c r="N783" s="156"/>
      <c r="O783" s="156"/>
      <c r="P783" s="156"/>
      <c r="Q783" s="156"/>
      <c r="R783" s="156"/>
      <c r="S783" s="156"/>
      <c r="T783" s="156"/>
      <c r="U783" s="156"/>
      <c r="V783" s="156"/>
      <c r="W783" s="156"/>
      <c r="X783" s="156"/>
      <c r="Y783" s="156"/>
      <c r="Z783" s="156"/>
      <c r="AA783" s="156"/>
      <c r="AB783" s="156"/>
      <c r="AC783" s="156"/>
      <c r="AD783" s="156"/>
      <c r="AE783" s="156"/>
      <c r="AF783" s="156"/>
      <c r="AG783" s="156"/>
      <c r="AH783" s="156"/>
      <c r="AI783" s="156"/>
    </row>
    <row r="784" spans="1:35" ht="12.75" customHeight="1">
      <c r="A784" s="341"/>
      <c r="B784" s="452"/>
      <c r="C784" s="452"/>
      <c r="D784" s="452"/>
      <c r="E784" s="452"/>
      <c r="F784" s="452"/>
      <c r="G784" s="452"/>
      <c r="H784" s="452"/>
      <c r="I784" s="453"/>
      <c r="J784" s="452"/>
      <c r="K784" s="98"/>
      <c r="L784" s="454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156"/>
      <c r="X784" s="156"/>
      <c r="Y784" s="156"/>
      <c r="Z784" s="156"/>
      <c r="AA784" s="156"/>
      <c r="AB784" s="156"/>
      <c r="AC784" s="156"/>
      <c r="AD784" s="156"/>
      <c r="AE784" s="156"/>
      <c r="AF784" s="156"/>
      <c r="AG784" s="156"/>
      <c r="AH784" s="156"/>
      <c r="AI784" s="156"/>
    </row>
    <row r="785" spans="1:35" ht="12.75" customHeight="1">
      <c r="A785" s="341"/>
      <c r="B785" s="452"/>
      <c r="C785" s="452"/>
      <c r="D785" s="452"/>
      <c r="E785" s="452"/>
      <c r="F785" s="452"/>
      <c r="G785" s="452"/>
      <c r="H785" s="452"/>
      <c r="I785" s="453"/>
      <c r="J785" s="452"/>
      <c r="K785" s="98"/>
      <c r="L785" s="454"/>
      <c r="M785" s="156"/>
      <c r="N785" s="156"/>
      <c r="O785" s="156"/>
      <c r="P785" s="156"/>
      <c r="Q785" s="156"/>
      <c r="R785" s="156"/>
      <c r="S785" s="156"/>
      <c r="T785" s="156"/>
      <c r="U785" s="156"/>
      <c r="V785" s="156"/>
      <c r="W785" s="156"/>
      <c r="X785" s="156"/>
      <c r="Y785" s="156"/>
      <c r="Z785" s="156"/>
      <c r="AA785" s="156"/>
      <c r="AB785" s="156"/>
      <c r="AC785" s="156"/>
      <c r="AD785" s="156"/>
      <c r="AE785" s="156"/>
      <c r="AF785" s="156"/>
      <c r="AG785" s="156"/>
      <c r="AH785" s="156"/>
      <c r="AI785" s="156"/>
    </row>
    <row r="786" spans="1:35" ht="12.75" customHeight="1">
      <c r="A786" s="341"/>
      <c r="B786" s="452"/>
      <c r="C786" s="452"/>
      <c r="D786" s="452"/>
      <c r="E786" s="452"/>
      <c r="F786" s="452"/>
      <c r="G786" s="452"/>
      <c r="H786" s="452"/>
      <c r="I786" s="453"/>
      <c r="J786" s="452"/>
      <c r="K786" s="98"/>
      <c r="L786" s="454"/>
      <c r="M786" s="156"/>
      <c r="N786" s="156"/>
      <c r="O786" s="156"/>
      <c r="P786" s="156"/>
      <c r="Q786" s="156"/>
      <c r="R786" s="156"/>
      <c r="S786" s="156"/>
      <c r="T786" s="156"/>
      <c r="U786" s="156"/>
      <c r="V786" s="156"/>
      <c r="W786" s="156"/>
      <c r="X786" s="156"/>
      <c r="Y786" s="156"/>
      <c r="Z786" s="156"/>
      <c r="AA786" s="156"/>
      <c r="AB786" s="156"/>
      <c r="AC786" s="156"/>
      <c r="AD786" s="156"/>
      <c r="AE786" s="156"/>
      <c r="AF786" s="156"/>
      <c r="AG786" s="156"/>
      <c r="AH786" s="156"/>
      <c r="AI786" s="156"/>
    </row>
    <row r="787" spans="1:35" ht="12.75" customHeight="1">
      <c r="A787" s="341"/>
      <c r="B787" s="452"/>
      <c r="C787" s="452"/>
      <c r="D787" s="452"/>
      <c r="E787" s="452"/>
      <c r="F787" s="452"/>
      <c r="G787" s="452"/>
      <c r="H787" s="452"/>
      <c r="I787" s="453"/>
      <c r="J787" s="452"/>
      <c r="K787" s="98"/>
      <c r="L787" s="454"/>
      <c r="M787" s="156"/>
      <c r="N787" s="156"/>
      <c r="O787" s="156"/>
      <c r="P787" s="156"/>
      <c r="Q787" s="156"/>
      <c r="R787" s="156"/>
      <c r="S787" s="156"/>
      <c r="T787" s="156"/>
      <c r="U787" s="156"/>
      <c r="V787" s="156"/>
      <c r="W787" s="156"/>
      <c r="X787" s="156"/>
      <c r="Y787" s="156"/>
      <c r="Z787" s="156"/>
      <c r="AA787" s="156"/>
      <c r="AB787" s="156"/>
      <c r="AC787" s="156"/>
      <c r="AD787" s="156"/>
      <c r="AE787" s="156"/>
      <c r="AF787" s="156"/>
      <c r="AG787" s="156"/>
      <c r="AH787" s="156"/>
      <c r="AI787" s="156"/>
    </row>
    <row r="788" spans="1:35" ht="12.75" customHeight="1">
      <c r="A788" s="341"/>
      <c r="B788" s="452"/>
      <c r="C788" s="452"/>
      <c r="D788" s="452"/>
      <c r="E788" s="452"/>
      <c r="F788" s="452"/>
      <c r="G788" s="452"/>
      <c r="H788" s="452"/>
      <c r="I788" s="453"/>
      <c r="J788" s="452"/>
      <c r="K788" s="98"/>
      <c r="L788" s="454"/>
      <c r="M788" s="156"/>
      <c r="N788" s="156"/>
      <c r="O788" s="156"/>
      <c r="P788" s="156"/>
      <c r="Q788" s="156"/>
      <c r="R788" s="156"/>
      <c r="S788" s="156"/>
      <c r="T788" s="156"/>
      <c r="U788" s="156"/>
      <c r="V788" s="156"/>
      <c r="W788" s="156"/>
      <c r="X788" s="156"/>
      <c r="Y788" s="156"/>
      <c r="Z788" s="156"/>
      <c r="AA788" s="156"/>
      <c r="AB788" s="156"/>
      <c r="AC788" s="156"/>
      <c r="AD788" s="156"/>
      <c r="AE788" s="156"/>
      <c r="AF788" s="156"/>
      <c r="AG788" s="156"/>
      <c r="AH788" s="156"/>
      <c r="AI788" s="156"/>
    </row>
    <row r="789" spans="1:35" ht="12.75" customHeight="1">
      <c r="A789" s="341"/>
      <c r="B789" s="452"/>
      <c r="C789" s="452"/>
      <c r="D789" s="452"/>
      <c r="E789" s="452"/>
      <c r="F789" s="452"/>
      <c r="G789" s="452"/>
      <c r="H789" s="452"/>
      <c r="I789" s="453"/>
      <c r="J789" s="452"/>
      <c r="K789" s="98"/>
      <c r="L789" s="454"/>
      <c r="M789" s="156"/>
      <c r="N789" s="156"/>
      <c r="O789" s="156"/>
      <c r="P789" s="156"/>
      <c r="Q789" s="156"/>
      <c r="R789" s="156"/>
      <c r="S789" s="156"/>
      <c r="T789" s="156"/>
      <c r="U789" s="156"/>
      <c r="V789" s="156"/>
      <c r="W789" s="156"/>
      <c r="X789" s="156"/>
      <c r="Y789" s="156"/>
      <c r="Z789" s="156"/>
      <c r="AA789" s="156"/>
      <c r="AB789" s="156"/>
      <c r="AC789" s="156"/>
      <c r="AD789" s="156"/>
      <c r="AE789" s="156"/>
      <c r="AF789" s="156"/>
      <c r="AG789" s="156"/>
      <c r="AH789" s="156"/>
      <c r="AI789" s="156"/>
    </row>
    <row r="790" spans="1:35" ht="12.75" customHeight="1">
      <c r="A790" s="341"/>
      <c r="B790" s="452"/>
      <c r="C790" s="452"/>
      <c r="D790" s="452"/>
      <c r="E790" s="452"/>
      <c r="F790" s="452"/>
      <c r="G790" s="452"/>
      <c r="H790" s="452"/>
      <c r="I790" s="453"/>
      <c r="J790" s="452"/>
      <c r="K790" s="98"/>
      <c r="L790" s="454"/>
      <c r="M790" s="156"/>
      <c r="N790" s="156"/>
      <c r="O790" s="156"/>
      <c r="P790" s="156"/>
      <c r="Q790" s="156"/>
      <c r="R790" s="156"/>
      <c r="S790" s="156"/>
      <c r="T790" s="156"/>
      <c r="U790" s="156"/>
      <c r="V790" s="156"/>
      <c r="W790" s="156"/>
      <c r="X790" s="156"/>
      <c r="Y790" s="156"/>
      <c r="Z790" s="156"/>
      <c r="AA790" s="156"/>
      <c r="AB790" s="156"/>
      <c r="AC790" s="156"/>
      <c r="AD790" s="156"/>
      <c r="AE790" s="156"/>
      <c r="AF790" s="156"/>
      <c r="AG790" s="156"/>
      <c r="AH790" s="156"/>
      <c r="AI790" s="156"/>
    </row>
    <row r="791" spans="1:35" ht="12.75" customHeight="1">
      <c r="A791" s="341"/>
      <c r="B791" s="452"/>
      <c r="C791" s="452"/>
      <c r="D791" s="452"/>
      <c r="E791" s="452"/>
      <c r="F791" s="452"/>
      <c r="G791" s="452"/>
      <c r="H791" s="452"/>
      <c r="I791" s="453"/>
      <c r="J791" s="452"/>
      <c r="K791" s="98"/>
      <c r="L791" s="454"/>
      <c r="M791" s="156"/>
      <c r="N791" s="156"/>
      <c r="O791" s="156"/>
      <c r="P791" s="156"/>
      <c r="Q791" s="156"/>
      <c r="R791" s="156"/>
      <c r="S791" s="156"/>
      <c r="T791" s="156"/>
      <c r="U791" s="156"/>
      <c r="V791" s="156"/>
      <c r="W791" s="156"/>
      <c r="X791" s="156"/>
      <c r="Y791" s="156"/>
      <c r="Z791" s="156"/>
      <c r="AA791" s="156"/>
      <c r="AB791" s="156"/>
      <c r="AC791" s="156"/>
      <c r="AD791" s="156"/>
      <c r="AE791" s="156"/>
      <c r="AF791" s="156"/>
      <c r="AG791" s="156"/>
      <c r="AH791" s="156"/>
      <c r="AI791" s="156"/>
    </row>
    <row r="792" spans="1:35" ht="12.75" customHeight="1">
      <c r="A792" s="341"/>
      <c r="B792" s="452"/>
      <c r="C792" s="452"/>
      <c r="D792" s="452"/>
      <c r="E792" s="452"/>
      <c r="F792" s="452"/>
      <c r="G792" s="452"/>
      <c r="H792" s="452"/>
      <c r="I792" s="453"/>
      <c r="J792" s="452"/>
      <c r="K792" s="98"/>
      <c r="L792" s="454"/>
      <c r="M792" s="156"/>
      <c r="N792" s="156"/>
      <c r="O792" s="156"/>
      <c r="P792" s="156"/>
      <c r="Q792" s="156"/>
      <c r="R792" s="156"/>
      <c r="S792" s="156"/>
      <c r="T792" s="156"/>
      <c r="U792" s="156"/>
      <c r="V792" s="156"/>
      <c r="W792" s="156"/>
      <c r="X792" s="156"/>
      <c r="Y792" s="156"/>
      <c r="Z792" s="156"/>
      <c r="AA792" s="156"/>
      <c r="AB792" s="156"/>
      <c r="AC792" s="156"/>
      <c r="AD792" s="156"/>
      <c r="AE792" s="156"/>
      <c r="AF792" s="156"/>
      <c r="AG792" s="156"/>
      <c r="AH792" s="156"/>
      <c r="AI792" s="156"/>
    </row>
    <row r="793" spans="1:35" ht="12.75" customHeight="1">
      <c r="A793" s="341"/>
      <c r="B793" s="452"/>
      <c r="C793" s="452"/>
      <c r="D793" s="452"/>
      <c r="E793" s="452"/>
      <c r="F793" s="452"/>
      <c r="G793" s="452"/>
      <c r="H793" s="452"/>
      <c r="I793" s="453"/>
      <c r="J793" s="452"/>
      <c r="K793" s="98"/>
      <c r="L793" s="454"/>
      <c r="M793" s="156"/>
      <c r="N793" s="156"/>
      <c r="O793" s="156"/>
      <c r="P793" s="156"/>
      <c r="Q793" s="156"/>
      <c r="R793" s="156"/>
      <c r="S793" s="156"/>
      <c r="T793" s="156"/>
      <c r="U793" s="156"/>
      <c r="V793" s="156"/>
      <c r="W793" s="156"/>
      <c r="X793" s="156"/>
      <c r="Y793" s="156"/>
      <c r="Z793" s="156"/>
      <c r="AA793" s="156"/>
      <c r="AB793" s="156"/>
      <c r="AC793" s="156"/>
      <c r="AD793" s="156"/>
      <c r="AE793" s="156"/>
      <c r="AF793" s="156"/>
      <c r="AG793" s="156"/>
      <c r="AH793" s="156"/>
      <c r="AI793" s="156"/>
    </row>
    <row r="794" spans="1:35" ht="12.75" customHeight="1">
      <c r="A794" s="341"/>
      <c r="B794" s="452"/>
      <c r="C794" s="452"/>
      <c r="D794" s="452"/>
      <c r="E794" s="452"/>
      <c r="F794" s="452"/>
      <c r="G794" s="452"/>
      <c r="H794" s="452"/>
      <c r="I794" s="453"/>
      <c r="J794" s="452"/>
      <c r="K794" s="98"/>
      <c r="L794" s="454"/>
      <c r="M794" s="156"/>
      <c r="N794" s="156"/>
      <c r="O794" s="156"/>
      <c r="P794" s="156"/>
      <c r="Q794" s="156"/>
      <c r="R794" s="156"/>
      <c r="S794" s="156"/>
      <c r="T794" s="156"/>
      <c r="U794" s="156"/>
      <c r="V794" s="156"/>
      <c r="W794" s="156"/>
      <c r="X794" s="156"/>
      <c r="Y794" s="156"/>
      <c r="Z794" s="156"/>
      <c r="AA794" s="156"/>
      <c r="AB794" s="156"/>
      <c r="AC794" s="156"/>
      <c r="AD794" s="156"/>
      <c r="AE794" s="156"/>
      <c r="AF794" s="156"/>
      <c r="AG794" s="156"/>
      <c r="AH794" s="156"/>
      <c r="AI794" s="156"/>
    </row>
    <row r="795" spans="1:35" ht="12.75" customHeight="1">
      <c r="A795" s="341"/>
      <c r="B795" s="452"/>
      <c r="C795" s="452"/>
      <c r="D795" s="452"/>
      <c r="E795" s="452"/>
      <c r="F795" s="452"/>
      <c r="G795" s="452"/>
      <c r="H795" s="452"/>
      <c r="I795" s="453"/>
      <c r="J795" s="452"/>
      <c r="K795" s="98"/>
      <c r="L795" s="454"/>
      <c r="M795" s="156"/>
      <c r="N795" s="156"/>
      <c r="O795" s="156"/>
      <c r="P795" s="156"/>
      <c r="Q795" s="156"/>
      <c r="R795" s="156"/>
      <c r="S795" s="156"/>
      <c r="T795" s="156"/>
      <c r="U795" s="156"/>
      <c r="V795" s="156"/>
      <c r="W795" s="156"/>
      <c r="X795" s="156"/>
      <c r="Y795" s="156"/>
      <c r="Z795" s="156"/>
      <c r="AA795" s="156"/>
      <c r="AB795" s="156"/>
      <c r="AC795" s="156"/>
      <c r="AD795" s="156"/>
      <c r="AE795" s="156"/>
      <c r="AF795" s="156"/>
      <c r="AG795" s="156"/>
      <c r="AH795" s="156"/>
      <c r="AI795" s="156"/>
    </row>
    <row r="796" spans="1:35" ht="12.75" customHeight="1">
      <c r="A796" s="341"/>
      <c r="B796" s="452"/>
      <c r="C796" s="452"/>
      <c r="D796" s="452"/>
      <c r="E796" s="452"/>
      <c r="F796" s="452"/>
      <c r="G796" s="452"/>
      <c r="H796" s="452"/>
      <c r="I796" s="453"/>
      <c r="J796" s="452"/>
      <c r="K796" s="98"/>
      <c r="L796" s="454"/>
      <c r="M796" s="156"/>
      <c r="N796" s="156"/>
      <c r="O796" s="156"/>
      <c r="P796" s="156"/>
      <c r="Q796" s="156"/>
      <c r="R796" s="156"/>
      <c r="S796" s="156"/>
      <c r="T796" s="156"/>
      <c r="U796" s="156"/>
      <c r="V796" s="156"/>
      <c r="W796" s="156"/>
      <c r="X796" s="156"/>
      <c r="Y796" s="156"/>
      <c r="Z796" s="156"/>
      <c r="AA796" s="156"/>
      <c r="AB796" s="156"/>
      <c r="AC796" s="156"/>
      <c r="AD796" s="156"/>
      <c r="AE796" s="156"/>
      <c r="AF796" s="156"/>
      <c r="AG796" s="156"/>
      <c r="AH796" s="156"/>
      <c r="AI796" s="156"/>
    </row>
    <row r="797" spans="1:35" ht="12.75" customHeight="1">
      <c r="A797" s="341"/>
      <c r="B797" s="452"/>
      <c r="C797" s="452"/>
      <c r="D797" s="452"/>
      <c r="E797" s="452"/>
      <c r="F797" s="452"/>
      <c r="G797" s="452"/>
      <c r="H797" s="452"/>
      <c r="I797" s="453"/>
      <c r="J797" s="452"/>
      <c r="K797" s="98"/>
      <c r="L797" s="454"/>
      <c r="M797" s="156"/>
      <c r="N797" s="156"/>
      <c r="O797" s="156"/>
      <c r="P797" s="156"/>
      <c r="Q797" s="156"/>
      <c r="R797" s="156"/>
      <c r="S797" s="156"/>
      <c r="T797" s="156"/>
      <c r="U797" s="156"/>
      <c r="V797" s="156"/>
      <c r="W797" s="156"/>
      <c r="X797" s="156"/>
      <c r="Y797" s="156"/>
      <c r="Z797" s="156"/>
      <c r="AA797" s="156"/>
      <c r="AB797" s="156"/>
      <c r="AC797" s="156"/>
      <c r="AD797" s="156"/>
      <c r="AE797" s="156"/>
      <c r="AF797" s="156"/>
      <c r="AG797" s="156"/>
      <c r="AH797" s="156"/>
      <c r="AI797" s="156"/>
    </row>
    <row r="798" spans="1:35" ht="12.75" customHeight="1">
      <c r="A798" s="341"/>
      <c r="B798" s="452"/>
      <c r="C798" s="452"/>
      <c r="D798" s="452"/>
      <c r="E798" s="452"/>
      <c r="F798" s="452"/>
      <c r="G798" s="452"/>
      <c r="H798" s="452"/>
      <c r="I798" s="453"/>
      <c r="J798" s="452"/>
      <c r="K798" s="98"/>
      <c r="L798" s="454"/>
      <c r="M798" s="156"/>
      <c r="N798" s="156"/>
      <c r="O798" s="156"/>
      <c r="P798" s="156"/>
      <c r="Q798" s="156"/>
      <c r="R798" s="156"/>
      <c r="S798" s="156"/>
      <c r="T798" s="156"/>
      <c r="U798" s="156"/>
      <c r="V798" s="156"/>
      <c r="W798" s="156"/>
      <c r="X798" s="156"/>
      <c r="Y798" s="156"/>
      <c r="Z798" s="156"/>
      <c r="AA798" s="156"/>
      <c r="AB798" s="156"/>
      <c r="AC798" s="156"/>
      <c r="AD798" s="156"/>
      <c r="AE798" s="156"/>
      <c r="AF798" s="156"/>
      <c r="AG798" s="156"/>
      <c r="AH798" s="156"/>
      <c r="AI798" s="156"/>
    </row>
    <row r="799" spans="1:35" ht="12.75" customHeight="1">
      <c r="A799" s="341"/>
      <c r="B799" s="452"/>
      <c r="C799" s="452"/>
      <c r="D799" s="452"/>
      <c r="E799" s="452"/>
      <c r="F799" s="452"/>
      <c r="G799" s="452"/>
      <c r="H799" s="452"/>
      <c r="I799" s="453"/>
      <c r="J799" s="452"/>
      <c r="K799" s="98"/>
      <c r="L799" s="454"/>
      <c r="M799" s="156"/>
      <c r="N799" s="156"/>
      <c r="O799" s="156"/>
      <c r="P799" s="156"/>
      <c r="Q799" s="156"/>
      <c r="R799" s="156"/>
      <c r="S799" s="156"/>
      <c r="T799" s="156"/>
      <c r="U799" s="156"/>
      <c r="V799" s="156"/>
      <c r="W799" s="156"/>
      <c r="X799" s="156"/>
      <c r="Y799" s="156"/>
      <c r="Z799" s="156"/>
      <c r="AA799" s="156"/>
      <c r="AB799" s="156"/>
      <c r="AC799" s="156"/>
      <c r="AD799" s="156"/>
      <c r="AE799" s="156"/>
      <c r="AF799" s="156"/>
      <c r="AG799" s="156"/>
      <c r="AH799" s="156"/>
      <c r="AI799" s="156"/>
    </row>
    <row r="800" spans="1:35" ht="12.75" customHeight="1">
      <c r="A800" s="341"/>
      <c r="B800" s="452"/>
      <c r="C800" s="452"/>
      <c r="D800" s="452"/>
      <c r="E800" s="452"/>
      <c r="F800" s="452"/>
      <c r="G800" s="452"/>
      <c r="H800" s="452"/>
      <c r="I800" s="453"/>
      <c r="J800" s="452"/>
      <c r="K800" s="98"/>
      <c r="L800" s="454"/>
      <c r="M800" s="156"/>
      <c r="N800" s="156"/>
      <c r="O800" s="156"/>
      <c r="P800" s="156"/>
      <c r="Q800" s="156"/>
      <c r="R800" s="156"/>
      <c r="S800" s="156"/>
      <c r="T800" s="156"/>
      <c r="U800" s="156"/>
      <c r="V800" s="156"/>
      <c r="W800" s="156"/>
      <c r="X800" s="156"/>
      <c r="Y800" s="156"/>
      <c r="Z800" s="156"/>
      <c r="AA800" s="156"/>
      <c r="AB800" s="156"/>
      <c r="AC800" s="156"/>
      <c r="AD800" s="156"/>
      <c r="AE800" s="156"/>
      <c r="AF800" s="156"/>
      <c r="AG800" s="156"/>
      <c r="AH800" s="156"/>
      <c r="AI800" s="156"/>
    </row>
    <row r="801" spans="1:35" ht="12.75" customHeight="1">
      <c r="A801" s="341"/>
      <c r="B801" s="452"/>
      <c r="C801" s="452"/>
      <c r="D801" s="452"/>
      <c r="E801" s="452"/>
      <c r="F801" s="452"/>
      <c r="G801" s="452"/>
      <c r="H801" s="452"/>
      <c r="I801" s="453"/>
      <c r="J801" s="452"/>
      <c r="K801" s="98"/>
      <c r="L801" s="454"/>
      <c r="M801" s="156"/>
      <c r="N801" s="156"/>
      <c r="O801" s="156"/>
      <c r="P801" s="156"/>
      <c r="Q801" s="156"/>
      <c r="R801" s="156"/>
      <c r="S801" s="156"/>
      <c r="T801" s="156"/>
      <c r="U801" s="156"/>
      <c r="V801" s="156"/>
      <c r="W801" s="156"/>
      <c r="X801" s="156"/>
      <c r="Y801" s="156"/>
      <c r="Z801" s="156"/>
      <c r="AA801" s="156"/>
      <c r="AB801" s="156"/>
      <c r="AC801" s="156"/>
      <c r="AD801" s="156"/>
      <c r="AE801" s="156"/>
      <c r="AF801" s="156"/>
      <c r="AG801" s="156"/>
      <c r="AH801" s="156"/>
      <c r="AI801" s="156"/>
    </row>
    <row r="802" spans="1:35" ht="12.75" customHeight="1">
      <c r="A802" s="341"/>
      <c r="B802" s="452"/>
      <c r="C802" s="452"/>
      <c r="D802" s="452"/>
      <c r="E802" s="452"/>
      <c r="F802" s="452"/>
      <c r="G802" s="452"/>
      <c r="H802" s="452"/>
      <c r="I802" s="453"/>
      <c r="J802" s="452"/>
      <c r="K802" s="98"/>
      <c r="L802" s="454"/>
      <c r="M802" s="156"/>
      <c r="N802" s="156"/>
      <c r="O802" s="156"/>
      <c r="P802" s="156"/>
      <c r="Q802" s="156"/>
      <c r="R802" s="156"/>
      <c r="S802" s="156"/>
      <c r="T802" s="156"/>
      <c r="U802" s="156"/>
      <c r="V802" s="156"/>
      <c r="W802" s="156"/>
      <c r="X802" s="156"/>
      <c r="Y802" s="156"/>
      <c r="Z802" s="156"/>
      <c r="AA802" s="156"/>
      <c r="AB802" s="156"/>
      <c r="AC802" s="156"/>
      <c r="AD802" s="156"/>
      <c r="AE802" s="156"/>
      <c r="AF802" s="156"/>
      <c r="AG802" s="156"/>
      <c r="AH802" s="156"/>
      <c r="AI802" s="156"/>
    </row>
    <row r="803" spans="1:35" ht="12.75" customHeight="1">
      <c r="A803" s="341"/>
      <c r="B803" s="452"/>
      <c r="C803" s="452"/>
      <c r="D803" s="452"/>
      <c r="E803" s="452"/>
      <c r="F803" s="452"/>
      <c r="G803" s="452"/>
      <c r="H803" s="452"/>
      <c r="I803" s="453"/>
      <c r="J803" s="452"/>
      <c r="K803" s="98"/>
      <c r="L803" s="454"/>
      <c r="M803" s="156"/>
      <c r="N803" s="156"/>
      <c r="O803" s="156"/>
      <c r="P803" s="156"/>
      <c r="Q803" s="156"/>
      <c r="R803" s="156"/>
      <c r="S803" s="156"/>
      <c r="T803" s="156"/>
      <c r="U803" s="156"/>
      <c r="V803" s="156"/>
      <c r="W803" s="156"/>
      <c r="X803" s="156"/>
      <c r="Y803" s="156"/>
      <c r="Z803" s="156"/>
      <c r="AA803" s="156"/>
      <c r="AB803" s="156"/>
      <c r="AC803" s="156"/>
      <c r="AD803" s="156"/>
      <c r="AE803" s="156"/>
      <c r="AF803" s="156"/>
      <c r="AG803" s="156"/>
      <c r="AH803" s="156"/>
      <c r="AI803" s="156"/>
    </row>
    <row r="804" spans="1:35" ht="12.75" customHeight="1">
      <c r="A804" s="341"/>
      <c r="B804" s="452"/>
      <c r="C804" s="452"/>
      <c r="D804" s="452"/>
      <c r="E804" s="452"/>
      <c r="F804" s="452"/>
      <c r="G804" s="452"/>
      <c r="H804" s="452"/>
      <c r="I804" s="453"/>
      <c r="J804" s="452"/>
      <c r="K804" s="98"/>
      <c r="L804" s="454"/>
      <c r="M804" s="156"/>
      <c r="N804" s="156"/>
      <c r="O804" s="156"/>
      <c r="P804" s="156"/>
      <c r="Q804" s="156"/>
      <c r="R804" s="156"/>
      <c r="S804" s="156"/>
      <c r="T804" s="156"/>
      <c r="U804" s="156"/>
      <c r="V804" s="156"/>
      <c r="W804" s="156"/>
      <c r="X804" s="156"/>
      <c r="Y804" s="156"/>
      <c r="Z804" s="156"/>
      <c r="AA804" s="156"/>
      <c r="AB804" s="156"/>
      <c r="AC804" s="156"/>
      <c r="AD804" s="156"/>
      <c r="AE804" s="156"/>
      <c r="AF804" s="156"/>
      <c r="AG804" s="156"/>
      <c r="AH804" s="156"/>
      <c r="AI804" s="156"/>
    </row>
    <row r="805" spans="1:35" ht="12.75" customHeight="1">
      <c r="A805" s="341"/>
      <c r="B805" s="452"/>
      <c r="C805" s="452"/>
      <c r="D805" s="452"/>
      <c r="E805" s="452"/>
      <c r="F805" s="452"/>
      <c r="G805" s="452"/>
      <c r="H805" s="452"/>
      <c r="I805" s="453"/>
      <c r="J805" s="452"/>
      <c r="K805" s="98"/>
      <c r="L805" s="454"/>
      <c r="M805" s="156"/>
      <c r="N805" s="156"/>
      <c r="O805" s="156"/>
      <c r="P805" s="156"/>
      <c r="Q805" s="156"/>
      <c r="R805" s="156"/>
      <c r="S805" s="156"/>
      <c r="T805" s="156"/>
      <c r="U805" s="156"/>
      <c r="V805" s="156"/>
      <c r="W805" s="156"/>
      <c r="X805" s="156"/>
      <c r="Y805" s="156"/>
      <c r="Z805" s="156"/>
      <c r="AA805" s="156"/>
      <c r="AB805" s="156"/>
      <c r="AC805" s="156"/>
      <c r="AD805" s="156"/>
      <c r="AE805" s="156"/>
      <c r="AF805" s="156"/>
      <c r="AG805" s="156"/>
      <c r="AH805" s="156"/>
      <c r="AI805" s="156"/>
    </row>
    <row r="806" spans="1:35" ht="12.75" customHeight="1">
      <c r="A806" s="341"/>
      <c r="B806" s="452"/>
      <c r="C806" s="452"/>
      <c r="D806" s="452"/>
      <c r="E806" s="452"/>
      <c r="F806" s="452"/>
      <c r="G806" s="452"/>
      <c r="H806" s="452"/>
      <c r="I806" s="453"/>
      <c r="J806" s="452"/>
      <c r="K806" s="98"/>
      <c r="L806" s="454"/>
      <c r="M806" s="156"/>
      <c r="N806" s="156"/>
      <c r="O806" s="156"/>
      <c r="P806" s="156"/>
      <c r="Q806" s="156"/>
      <c r="R806" s="156"/>
      <c r="S806" s="156"/>
      <c r="T806" s="156"/>
      <c r="U806" s="156"/>
      <c r="V806" s="156"/>
      <c r="W806" s="156"/>
      <c r="X806" s="156"/>
      <c r="Y806" s="156"/>
      <c r="Z806" s="156"/>
      <c r="AA806" s="156"/>
      <c r="AB806" s="156"/>
      <c r="AC806" s="156"/>
      <c r="AD806" s="156"/>
      <c r="AE806" s="156"/>
      <c r="AF806" s="156"/>
      <c r="AG806" s="156"/>
      <c r="AH806" s="156"/>
      <c r="AI806" s="156"/>
    </row>
    <row r="807" spans="1:35" ht="12.75" customHeight="1">
      <c r="A807" s="341"/>
      <c r="B807" s="452"/>
      <c r="C807" s="452"/>
      <c r="D807" s="452"/>
      <c r="E807" s="452"/>
      <c r="F807" s="452"/>
      <c r="G807" s="452"/>
      <c r="H807" s="452"/>
      <c r="I807" s="453"/>
      <c r="J807" s="452"/>
      <c r="K807" s="98"/>
      <c r="L807" s="454"/>
      <c r="M807" s="156"/>
      <c r="N807" s="156"/>
      <c r="O807" s="156"/>
      <c r="P807" s="156"/>
      <c r="Q807" s="156"/>
      <c r="R807" s="156"/>
      <c r="S807" s="156"/>
      <c r="T807" s="156"/>
      <c r="U807" s="156"/>
      <c r="V807" s="156"/>
      <c r="W807" s="156"/>
      <c r="X807" s="156"/>
      <c r="Y807" s="156"/>
      <c r="Z807" s="156"/>
      <c r="AA807" s="156"/>
      <c r="AB807" s="156"/>
      <c r="AC807" s="156"/>
      <c r="AD807" s="156"/>
      <c r="AE807" s="156"/>
      <c r="AF807" s="156"/>
      <c r="AG807" s="156"/>
      <c r="AH807" s="156"/>
      <c r="AI807" s="156"/>
    </row>
    <row r="808" spans="1:35" ht="12.75" customHeight="1">
      <c r="A808" s="341"/>
      <c r="B808" s="452"/>
      <c r="C808" s="452"/>
      <c r="D808" s="452"/>
      <c r="E808" s="452"/>
      <c r="F808" s="452"/>
      <c r="G808" s="452"/>
      <c r="H808" s="452"/>
      <c r="I808" s="453"/>
      <c r="J808" s="452"/>
      <c r="K808" s="98"/>
      <c r="L808" s="454"/>
      <c r="M808" s="156"/>
      <c r="N808" s="156"/>
      <c r="O808" s="156"/>
      <c r="P808" s="156"/>
      <c r="Q808" s="156"/>
      <c r="R808" s="156"/>
      <c r="S808" s="156"/>
      <c r="T808" s="156"/>
      <c r="U808" s="156"/>
      <c r="V808" s="156"/>
      <c r="W808" s="156"/>
      <c r="X808" s="156"/>
      <c r="Y808" s="156"/>
      <c r="Z808" s="156"/>
      <c r="AA808" s="156"/>
      <c r="AB808" s="156"/>
      <c r="AC808" s="156"/>
      <c r="AD808" s="156"/>
      <c r="AE808" s="156"/>
      <c r="AF808" s="156"/>
      <c r="AG808" s="156"/>
      <c r="AH808" s="156"/>
      <c r="AI808" s="156"/>
    </row>
    <row r="809" spans="1:35" ht="12.75" customHeight="1">
      <c r="A809" s="341"/>
      <c r="B809" s="452"/>
      <c r="C809" s="452"/>
      <c r="D809" s="452"/>
      <c r="E809" s="452"/>
      <c r="F809" s="452"/>
      <c r="G809" s="452"/>
      <c r="H809" s="452"/>
      <c r="I809" s="453"/>
      <c r="J809" s="452"/>
      <c r="K809" s="98"/>
      <c r="L809" s="454"/>
      <c r="M809" s="156"/>
      <c r="N809" s="156"/>
      <c r="O809" s="156"/>
      <c r="P809" s="156"/>
      <c r="Q809" s="156"/>
      <c r="R809" s="156"/>
      <c r="S809" s="156"/>
      <c r="T809" s="156"/>
      <c r="U809" s="156"/>
      <c r="V809" s="156"/>
      <c r="W809" s="156"/>
      <c r="X809" s="156"/>
      <c r="Y809" s="156"/>
      <c r="Z809" s="156"/>
      <c r="AA809" s="156"/>
      <c r="AB809" s="156"/>
      <c r="AC809" s="156"/>
      <c r="AD809" s="156"/>
      <c r="AE809" s="156"/>
      <c r="AF809" s="156"/>
      <c r="AG809" s="156"/>
      <c r="AH809" s="156"/>
      <c r="AI809" s="156"/>
    </row>
    <row r="810" spans="1:35" ht="12.75" customHeight="1">
      <c r="A810" s="341"/>
      <c r="B810" s="452"/>
      <c r="C810" s="452"/>
      <c r="D810" s="452"/>
      <c r="E810" s="452"/>
      <c r="F810" s="452"/>
      <c r="G810" s="452"/>
      <c r="H810" s="452"/>
      <c r="I810" s="453"/>
      <c r="J810" s="452"/>
      <c r="K810" s="98"/>
      <c r="L810" s="454"/>
      <c r="M810" s="156"/>
      <c r="N810" s="156"/>
      <c r="O810" s="156"/>
      <c r="P810" s="156"/>
      <c r="Q810" s="156"/>
      <c r="R810" s="156"/>
      <c r="S810" s="156"/>
      <c r="T810" s="156"/>
      <c r="U810" s="156"/>
      <c r="V810" s="156"/>
      <c r="W810" s="156"/>
      <c r="X810" s="156"/>
      <c r="Y810" s="156"/>
      <c r="Z810" s="156"/>
      <c r="AA810" s="156"/>
      <c r="AB810" s="156"/>
      <c r="AC810" s="156"/>
      <c r="AD810" s="156"/>
      <c r="AE810" s="156"/>
      <c r="AF810" s="156"/>
      <c r="AG810" s="156"/>
      <c r="AH810" s="156"/>
      <c r="AI810" s="156"/>
    </row>
    <row r="811" spans="1:35" ht="12.75" customHeight="1">
      <c r="A811" s="341"/>
      <c r="B811" s="452"/>
      <c r="C811" s="452"/>
      <c r="D811" s="452"/>
      <c r="E811" s="452"/>
      <c r="F811" s="452"/>
      <c r="G811" s="452"/>
      <c r="H811" s="452"/>
      <c r="I811" s="453"/>
      <c r="J811" s="452"/>
      <c r="K811" s="98"/>
      <c r="L811" s="454"/>
      <c r="M811" s="156"/>
      <c r="N811" s="156"/>
      <c r="O811" s="156"/>
      <c r="P811" s="156"/>
      <c r="Q811" s="156"/>
      <c r="R811" s="156"/>
      <c r="S811" s="156"/>
      <c r="T811" s="156"/>
      <c r="U811" s="156"/>
      <c r="V811" s="156"/>
      <c r="W811" s="156"/>
      <c r="X811" s="156"/>
      <c r="Y811" s="156"/>
      <c r="Z811" s="156"/>
      <c r="AA811" s="156"/>
      <c r="AB811" s="156"/>
      <c r="AC811" s="156"/>
      <c r="AD811" s="156"/>
      <c r="AE811" s="156"/>
      <c r="AF811" s="156"/>
      <c r="AG811" s="156"/>
      <c r="AH811" s="156"/>
      <c r="AI811" s="156"/>
    </row>
  </sheetData>
  <autoFilter ref="A1:L358" xr:uid="{00000000-0009-0000-0000-000004000000}"/>
  <mergeCells count="982">
    <mergeCell ref="C1:I1"/>
    <mergeCell ref="A8:I8"/>
    <mergeCell ref="A65:I65"/>
    <mergeCell ref="A66:I66"/>
    <mergeCell ref="A67:I67"/>
    <mergeCell ref="A211:I211"/>
    <mergeCell ref="A212:I212"/>
    <mergeCell ref="A214:I214"/>
    <mergeCell ref="A291:I291"/>
    <mergeCell ref="A292:I292"/>
    <mergeCell ref="A294:I294"/>
    <mergeCell ref="A347:I347"/>
    <mergeCell ref="A348:I348"/>
    <mergeCell ref="A350:I350"/>
    <mergeCell ref="A351:I351"/>
    <mergeCell ref="A359:I359"/>
    <mergeCell ref="A360:I360"/>
    <mergeCell ref="A361:I361"/>
    <mergeCell ref="B362:B363"/>
    <mergeCell ref="C362:C363"/>
    <mergeCell ref="C364:C365"/>
    <mergeCell ref="D370:D371"/>
    <mergeCell ref="E370:E371"/>
    <mergeCell ref="F370:F371"/>
    <mergeCell ref="G370:G371"/>
    <mergeCell ref="H370:H371"/>
    <mergeCell ref="I370:I371"/>
    <mergeCell ref="B364:B365"/>
    <mergeCell ref="B366:B367"/>
    <mergeCell ref="C366:C367"/>
    <mergeCell ref="B368:B369"/>
    <mergeCell ref="C368:C369"/>
    <mergeCell ref="J370:J371"/>
    <mergeCell ref="I372:I373"/>
    <mergeCell ref="J372:J373"/>
    <mergeCell ref="A374:I374"/>
    <mergeCell ref="A375:I375"/>
    <mergeCell ref="A376:I376"/>
    <mergeCell ref="B372:B373"/>
    <mergeCell ref="C372:C373"/>
    <mergeCell ref="D372:D373"/>
    <mergeCell ref="E372:E373"/>
    <mergeCell ref="F372:F373"/>
    <mergeCell ref="G372:G373"/>
    <mergeCell ref="H372:H373"/>
    <mergeCell ref="B370:B371"/>
    <mergeCell ref="C370:C371"/>
    <mergeCell ref="I377:I378"/>
    <mergeCell ref="J377:J378"/>
    <mergeCell ref="B377:B378"/>
    <mergeCell ref="C377:C378"/>
    <mergeCell ref="D377:D378"/>
    <mergeCell ref="E377:E378"/>
    <mergeCell ref="F377:F378"/>
    <mergeCell ref="G377:G378"/>
    <mergeCell ref="H377:H378"/>
    <mergeCell ref="I379:I380"/>
    <mergeCell ref="J379:J380"/>
    <mergeCell ref="B379:B380"/>
    <mergeCell ref="C379:C380"/>
    <mergeCell ref="D379:D380"/>
    <mergeCell ref="E379:E380"/>
    <mergeCell ref="F379:F380"/>
    <mergeCell ref="G379:G380"/>
    <mergeCell ref="H379:H380"/>
    <mergeCell ref="I381:I382"/>
    <mergeCell ref="J381:J382"/>
    <mergeCell ref="B381:B382"/>
    <mergeCell ref="C381:C382"/>
    <mergeCell ref="D381:D382"/>
    <mergeCell ref="E381:E382"/>
    <mergeCell ref="F381:F382"/>
    <mergeCell ref="G381:G382"/>
    <mergeCell ref="H381:H382"/>
    <mergeCell ref="I389:I390"/>
    <mergeCell ref="J389:J390"/>
    <mergeCell ref="K389:K390"/>
    <mergeCell ref="B389:B390"/>
    <mergeCell ref="C389:C390"/>
    <mergeCell ref="D389:D390"/>
    <mergeCell ref="E389:E390"/>
    <mergeCell ref="F389:F390"/>
    <mergeCell ref="G389:G390"/>
    <mergeCell ref="H389:H390"/>
    <mergeCell ref="I391:I392"/>
    <mergeCell ref="J391:J392"/>
    <mergeCell ref="K391:K392"/>
    <mergeCell ref="B391:B392"/>
    <mergeCell ref="C391:C392"/>
    <mergeCell ref="D391:D392"/>
    <mergeCell ref="E391:E392"/>
    <mergeCell ref="F391:F392"/>
    <mergeCell ref="G391:G392"/>
    <mergeCell ref="H391:H392"/>
    <mergeCell ref="I402:I403"/>
    <mergeCell ref="J402:J403"/>
    <mergeCell ref="K402:K403"/>
    <mergeCell ref="B402:B403"/>
    <mergeCell ref="C402:C403"/>
    <mergeCell ref="D402:D403"/>
    <mergeCell ref="E402:E403"/>
    <mergeCell ref="F402:F403"/>
    <mergeCell ref="G402:G403"/>
    <mergeCell ref="H402:H403"/>
    <mergeCell ref="I404:I405"/>
    <mergeCell ref="J404:J405"/>
    <mergeCell ref="K404:K405"/>
    <mergeCell ref="B404:B405"/>
    <mergeCell ref="C404:C405"/>
    <mergeCell ref="D404:D405"/>
    <mergeCell ref="E404:E405"/>
    <mergeCell ref="F404:F405"/>
    <mergeCell ref="G404:G405"/>
    <mergeCell ref="H404:H405"/>
    <mergeCell ref="I406:I407"/>
    <mergeCell ref="J406:J407"/>
    <mergeCell ref="K406:K407"/>
    <mergeCell ref="B406:B407"/>
    <mergeCell ref="C406:C407"/>
    <mergeCell ref="D406:D407"/>
    <mergeCell ref="E406:E407"/>
    <mergeCell ref="F406:F407"/>
    <mergeCell ref="G406:G407"/>
    <mergeCell ref="H406:H407"/>
    <mergeCell ref="I383:I384"/>
    <mergeCell ref="J383:J384"/>
    <mergeCell ref="B383:B384"/>
    <mergeCell ref="C383:C384"/>
    <mergeCell ref="D383:D384"/>
    <mergeCell ref="E383:E384"/>
    <mergeCell ref="F383:F384"/>
    <mergeCell ref="G383:G384"/>
    <mergeCell ref="H383:H384"/>
    <mergeCell ref="I385:I386"/>
    <mergeCell ref="J385:J386"/>
    <mergeCell ref="K385:K386"/>
    <mergeCell ref="B385:B386"/>
    <mergeCell ref="C385:C386"/>
    <mergeCell ref="D385:D386"/>
    <mergeCell ref="E385:E386"/>
    <mergeCell ref="F385:F386"/>
    <mergeCell ref="G385:G386"/>
    <mergeCell ref="H385:H386"/>
    <mergeCell ref="I387:I388"/>
    <mergeCell ref="J387:J388"/>
    <mergeCell ref="K387:K388"/>
    <mergeCell ref="B387:B388"/>
    <mergeCell ref="C387:C388"/>
    <mergeCell ref="D387:D388"/>
    <mergeCell ref="E387:E388"/>
    <mergeCell ref="F387:F388"/>
    <mergeCell ref="G387:G388"/>
    <mergeCell ref="H387:H388"/>
    <mergeCell ref="F396:F397"/>
    <mergeCell ref="G396:G397"/>
    <mergeCell ref="J396:J397"/>
    <mergeCell ref="H396:H397"/>
    <mergeCell ref="I396:I397"/>
    <mergeCell ref="A393:I393"/>
    <mergeCell ref="A394:I394"/>
    <mergeCell ref="A395:I395"/>
    <mergeCell ref="B396:B397"/>
    <mergeCell ref="C396:C397"/>
    <mergeCell ref="D396:D397"/>
    <mergeCell ref="E396:E397"/>
    <mergeCell ref="I398:I399"/>
    <mergeCell ref="J398:J399"/>
    <mergeCell ref="K398:K399"/>
    <mergeCell ref="B398:B399"/>
    <mergeCell ref="C398:C399"/>
    <mergeCell ref="D398:D399"/>
    <mergeCell ref="E398:E399"/>
    <mergeCell ref="F398:F399"/>
    <mergeCell ref="G398:G399"/>
    <mergeCell ref="H398:H399"/>
    <mergeCell ref="I400:I401"/>
    <mergeCell ref="J400:J401"/>
    <mergeCell ref="K400:K401"/>
    <mergeCell ref="B400:B401"/>
    <mergeCell ref="C400:C401"/>
    <mergeCell ref="D400:D401"/>
    <mergeCell ref="E400:E401"/>
    <mergeCell ref="F400:F401"/>
    <mergeCell ref="G400:G401"/>
    <mergeCell ref="H400:H401"/>
    <mergeCell ref="J411:J412"/>
    <mergeCell ref="I417:I418"/>
    <mergeCell ref="J417:J418"/>
    <mergeCell ref="B417:B418"/>
    <mergeCell ref="C417:C418"/>
    <mergeCell ref="D417:D418"/>
    <mergeCell ref="E417:E418"/>
    <mergeCell ref="F417:F418"/>
    <mergeCell ref="G417:G418"/>
    <mergeCell ref="H417:H418"/>
    <mergeCell ref="H411:H412"/>
    <mergeCell ref="I411:I412"/>
    <mergeCell ref="I415:I416"/>
    <mergeCell ref="J415:J416"/>
    <mergeCell ref="B415:B416"/>
    <mergeCell ref="C415:C416"/>
    <mergeCell ref="D415:D416"/>
    <mergeCell ref="E415:E416"/>
    <mergeCell ref="F415:F416"/>
    <mergeCell ref="G415:G416"/>
    <mergeCell ref="H415:H416"/>
    <mergeCell ref="J413:J414"/>
    <mergeCell ref="H430:H431"/>
    <mergeCell ref="I419:I420"/>
    <mergeCell ref="J419:J420"/>
    <mergeCell ref="B419:B420"/>
    <mergeCell ref="C419:C420"/>
    <mergeCell ref="D419:D420"/>
    <mergeCell ref="E419:E420"/>
    <mergeCell ref="F419:F420"/>
    <mergeCell ref="G419:G420"/>
    <mergeCell ref="H419:H420"/>
    <mergeCell ref="J428:J429"/>
    <mergeCell ref="B428:B429"/>
    <mergeCell ref="C428:C429"/>
    <mergeCell ref="D428:D429"/>
    <mergeCell ref="E428:E429"/>
    <mergeCell ref="F428:F429"/>
    <mergeCell ref="G428:G429"/>
    <mergeCell ref="A421:I421"/>
    <mergeCell ref="A422:I422"/>
    <mergeCell ref="A423:I423"/>
    <mergeCell ref="J430:J431"/>
    <mergeCell ref="B430:B431"/>
    <mergeCell ref="C430:C431"/>
    <mergeCell ref="D430:D431"/>
    <mergeCell ref="J434:J435"/>
    <mergeCell ref="B434:B435"/>
    <mergeCell ref="C434:C435"/>
    <mergeCell ref="D434:D435"/>
    <mergeCell ref="E434:E435"/>
    <mergeCell ref="F434:F435"/>
    <mergeCell ref="G434:G435"/>
    <mergeCell ref="H434:H435"/>
    <mergeCell ref="I432:I433"/>
    <mergeCell ref="J432:J433"/>
    <mergeCell ref="B432:B433"/>
    <mergeCell ref="C432:C433"/>
    <mergeCell ref="D432:D433"/>
    <mergeCell ref="E432:E433"/>
    <mergeCell ref="F432:F433"/>
    <mergeCell ref="G432:G433"/>
    <mergeCell ref="H432:H433"/>
    <mergeCell ref="A408:I408"/>
    <mergeCell ref="A409:I409"/>
    <mergeCell ref="A410:I410"/>
    <mergeCell ref="B411:B412"/>
    <mergeCell ref="C411:C412"/>
    <mergeCell ref="D411:D412"/>
    <mergeCell ref="E411:E412"/>
    <mergeCell ref="I413:I414"/>
    <mergeCell ref="B413:B414"/>
    <mergeCell ref="C413:C414"/>
    <mergeCell ref="D413:D414"/>
    <mergeCell ref="E413:E414"/>
    <mergeCell ref="F413:F414"/>
    <mergeCell ref="G413:G414"/>
    <mergeCell ref="H413:H414"/>
    <mergeCell ref="F411:F412"/>
    <mergeCell ref="G411:G412"/>
    <mergeCell ref="A436:I436"/>
    <mergeCell ref="A437:I437"/>
    <mergeCell ref="A438:I438"/>
    <mergeCell ref="D439:D440"/>
    <mergeCell ref="E439:E440"/>
    <mergeCell ref="F439:F440"/>
    <mergeCell ref="I439:I440"/>
    <mergeCell ref="H424:H425"/>
    <mergeCell ref="I424:I425"/>
    <mergeCell ref="I428:I429"/>
    <mergeCell ref="I434:I435"/>
    <mergeCell ref="I430:I431"/>
    <mergeCell ref="B424:B425"/>
    <mergeCell ref="C424:C425"/>
    <mergeCell ref="D424:D425"/>
    <mergeCell ref="E424:E425"/>
    <mergeCell ref="I426:I427"/>
    <mergeCell ref="B439:B440"/>
    <mergeCell ref="G439:G440"/>
    <mergeCell ref="H439:H440"/>
    <mergeCell ref="H428:H429"/>
    <mergeCell ref="E430:E431"/>
    <mergeCell ref="F430:F431"/>
    <mergeCell ref="G430:G431"/>
    <mergeCell ref="J426:J427"/>
    <mergeCell ref="B426:B427"/>
    <mergeCell ref="C426:C427"/>
    <mergeCell ref="D426:D427"/>
    <mergeCell ref="E426:E427"/>
    <mergeCell ref="F426:F427"/>
    <mergeCell ref="G426:G427"/>
    <mergeCell ref="H426:H427"/>
    <mergeCell ref="F424:F425"/>
    <mergeCell ref="G424:G425"/>
    <mergeCell ref="J424:J425"/>
    <mergeCell ref="B441:B442"/>
    <mergeCell ref="E441:E442"/>
    <mergeCell ref="F441:F442"/>
    <mergeCell ref="G441:G442"/>
    <mergeCell ref="H441:H442"/>
    <mergeCell ref="B443:B444"/>
    <mergeCell ref="J445:J446"/>
    <mergeCell ref="K445:K446"/>
    <mergeCell ref="I441:I442"/>
    <mergeCell ref="J441:J442"/>
    <mergeCell ref="D441:D442"/>
    <mergeCell ref="D443:D444"/>
    <mergeCell ref="E443:E444"/>
    <mergeCell ref="F443:F444"/>
    <mergeCell ref="G443:G444"/>
    <mergeCell ref="H443:H444"/>
    <mergeCell ref="I443:I444"/>
    <mergeCell ref="J443:J444"/>
    <mergeCell ref="J439:J440"/>
    <mergeCell ref="J447:J448"/>
    <mergeCell ref="D445:D446"/>
    <mergeCell ref="D447:D448"/>
    <mergeCell ref="E447:E448"/>
    <mergeCell ref="F447:F448"/>
    <mergeCell ref="B447:B448"/>
    <mergeCell ref="B449:B450"/>
    <mergeCell ref="E449:E450"/>
    <mergeCell ref="F449:F450"/>
    <mergeCell ref="G449:G450"/>
    <mergeCell ref="H449:H450"/>
    <mergeCell ref="G447:G448"/>
    <mergeCell ref="H447:H448"/>
    <mergeCell ref="B445:B446"/>
    <mergeCell ref="E445:E446"/>
    <mergeCell ref="F445:F446"/>
    <mergeCell ref="G445:G446"/>
    <mergeCell ref="H445:H446"/>
    <mergeCell ref="I445:I446"/>
    <mergeCell ref="I447:I448"/>
    <mergeCell ref="I449:I450"/>
    <mergeCell ref="J449:J450"/>
    <mergeCell ref="D449:D450"/>
    <mergeCell ref="D453:D454"/>
    <mergeCell ref="E453:E454"/>
    <mergeCell ref="F453:F454"/>
    <mergeCell ref="I464:I465"/>
    <mergeCell ref="D451:D452"/>
    <mergeCell ref="G451:G452"/>
    <mergeCell ref="H451:H452"/>
    <mergeCell ref="I451:I452"/>
    <mergeCell ref="I460:I461"/>
    <mergeCell ref="J464:J465"/>
    <mergeCell ref="K464:K465"/>
    <mergeCell ref="B464:B465"/>
    <mergeCell ref="C464:C465"/>
    <mergeCell ref="D464:D465"/>
    <mergeCell ref="E464:E465"/>
    <mergeCell ref="F464:F465"/>
    <mergeCell ref="G464:G465"/>
    <mergeCell ref="H464:H465"/>
    <mergeCell ref="I466:I467"/>
    <mergeCell ref="J466:J467"/>
    <mergeCell ref="K466:K467"/>
    <mergeCell ref="B466:B467"/>
    <mergeCell ref="C466:C467"/>
    <mergeCell ref="D466:D467"/>
    <mergeCell ref="E466:E467"/>
    <mergeCell ref="F466:F467"/>
    <mergeCell ref="G466:G467"/>
    <mergeCell ref="H466:H467"/>
    <mergeCell ref="J451:J452"/>
    <mergeCell ref="K451:K452"/>
    <mergeCell ref="G453:G454"/>
    <mergeCell ref="H453:H454"/>
    <mergeCell ref="I453:I454"/>
    <mergeCell ref="J453:J454"/>
    <mergeCell ref="K453:K454"/>
    <mergeCell ref="F458:F459"/>
    <mergeCell ref="G458:G459"/>
    <mergeCell ref="J458:J459"/>
    <mergeCell ref="H458:H459"/>
    <mergeCell ref="I458:I459"/>
    <mergeCell ref="A455:I455"/>
    <mergeCell ref="A456:I456"/>
    <mergeCell ref="A457:I457"/>
    <mergeCell ref="B458:B459"/>
    <mergeCell ref="C458:C459"/>
    <mergeCell ref="D458:D459"/>
    <mergeCell ref="E458:E459"/>
    <mergeCell ref="B451:B452"/>
    <mergeCell ref="E451:E452"/>
    <mergeCell ref="F451:F452"/>
    <mergeCell ref="A453:A454"/>
    <mergeCell ref="B453:B454"/>
    <mergeCell ref="J460:J461"/>
    <mergeCell ref="B460:B461"/>
    <mergeCell ref="C460:C461"/>
    <mergeCell ref="D460:D461"/>
    <mergeCell ref="E460:E461"/>
    <mergeCell ref="F460:F461"/>
    <mergeCell ref="G460:G461"/>
    <mergeCell ref="H460:H461"/>
    <mergeCell ref="I462:I463"/>
    <mergeCell ref="J462:J463"/>
    <mergeCell ref="K462:K463"/>
    <mergeCell ref="B462:B463"/>
    <mergeCell ref="C462:C463"/>
    <mergeCell ref="D462:D463"/>
    <mergeCell ref="E462:E463"/>
    <mergeCell ref="F462:F463"/>
    <mergeCell ref="G462:G463"/>
    <mergeCell ref="H462:H463"/>
    <mergeCell ref="F477:F478"/>
    <mergeCell ref="G477:G478"/>
    <mergeCell ref="J477:J478"/>
    <mergeCell ref="A470:I470"/>
    <mergeCell ref="A471:I471"/>
    <mergeCell ref="A472:I472"/>
    <mergeCell ref="I468:I469"/>
    <mergeCell ref="J468:J469"/>
    <mergeCell ref="K468:K469"/>
    <mergeCell ref="B468:B469"/>
    <mergeCell ref="C468:C469"/>
    <mergeCell ref="D468:D469"/>
    <mergeCell ref="E468:E469"/>
    <mergeCell ref="F468:F469"/>
    <mergeCell ref="G468:G469"/>
    <mergeCell ref="H468:H469"/>
    <mergeCell ref="J485:J486"/>
    <mergeCell ref="B485:B486"/>
    <mergeCell ref="C485:C486"/>
    <mergeCell ref="D485:D486"/>
    <mergeCell ref="E485:E486"/>
    <mergeCell ref="F485:F486"/>
    <mergeCell ref="G485:G486"/>
    <mergeCell ref="H485:H486"/>
    <mergeCell ref="I483:I484"/>
    <mergeCell ref="J483:J484"/>
    <mergeCell ref="B483:B484"/>
    <mergeCell ref="C483:C484"/>
    <mergeCell ref="D483:D484"/>
    <mergeCell ref="E483:E484"/>
    <mergeCell ref="F483:F484"/>
    <mergeCell ref="G483:G484"/>
    <mergeCell ref="H483:H484"/>
    <mergeCell ref="I496:I497"/>
    <mergeCell ref="J496:J497"/>
    <mergeCell ref="B496:B497"/>
    <mergeCell ref="C496:C497"/>
    <mergeCell ref="D496:D497"/>
    <mergeCell ref="E496:E497"/>
    <mergeCell ref="F496:F497"/>
    <mergeCell ref="G496:G497"/>
    <mergeCell ref="H496:H497"/>
    <mergeCell ref="I498:I499"/>
    <mergeCell ref="J498:J499"/>
    <mergeCell ref="B498:B499"/>
    <mergeCell ref="C498:C499"/>
    <mergeCell ref="D498:D499"/>
    <mergeCell ref="E498:E499"/>
    <mergeCell ref="F498:F499"/>
    <mergeCell ref="G498:G499"/>
    <mergeCell ref="H498:H499"/>
    <mergeCell ref="C505:C506"/>
    <mergeCell ref="D505:D506"/>
    <mergeCell ref="E505:E506"/>
    <mergeCell ref="F505:F506"/>
    <mergeCell ref="G505:G506"/>
    <mergeCell ref="H505:H506"/>
    <mergeCell ref="H503:H504"/>
    <mergeCell ref="I503:I504"/>
    <mergeCell ref="A500:I500"/>
    <mergeCell ref="A501:I501"/>
    <mergeCell ref="A502:I502"/>
    <mergeCell ref="B503:B504"/>
    <mergeCell ref="C503:C504"/>
    <mergeCell ref="D503:D504"/>
    <mergeCell ref="E503:E504"/>
    <mergeCell ref="F518:F519"/>
    <mergeCell ref="G518:G519"/>
    <mergeCell ref="J518:J519"/>
    <mergeCell ref="H518:H519"/>
    <mergeCell ref="I518:I519"/>
    <mergeCell ref="A515:I515"/>
    <mergeCell ref="A516:I516"/>
    <mergeCell ref="A517:I517"/>
    <mergeCell ref="B518:B519"/>
    <mergeCell ref="C518:C519"/>
    <mergeCell ref="D518:D519"/>
    <mergeCell ref="E518:E519"/>
    <mergeCell ref="I520:I521"/>
    <mergeCell ref="J520:J521"/>
    <mergeCell ref="B520:B521"/>
    <mergeCell ref="C520:C521"/>
    <mergeCell ref="D520:D521"/>
    <mergeCell ref="E520:E521"/>
    <mergeCell ref="F520:F521"/>
    <mergeCell ref="G520:G521"/>
    <mergeCell ref="H520:H521"/>
    <mergeCell ref="I522:I523"/>
    <mergeCell ref="J522:J523"/>
    <mergeCell ref="B522:B523"/>
    <mergeCell ref="C522:C523"/>
    <mergeCell ref="D522:D523"/>
    <mergeCell ref="E522:E523"/>
    <mergeCell ref="F522:F523"/>
    <mergeCell ref="G522:G523"/>
    <mergeCell ref="H522:H523"/>
    <mergeCell ref="H477:H478"/>
    <mergeCell ref="I477:I478"/>
    <mergeCell ref="B477:B478"/>
    <mergeCell ref="C477:C478"/>
    <mergeCell ref="D477:D478"/>
    <mergeCell ref="E477:E478"/>
    <mergeCell ref="I479:I480"/>
    <mergeCell ref="F490:F491"/>
    <mergeCell ref="G490:G491"/>
    <mergeCell ref="I485:I486"/>
    <mergeCell ref="J479:J480"/>
    <mergeCell ref="B479:B480"/>
    <mergeCell ref="C479:C480"/>
    <mergeCell ref="D479:D480"/>
    <mergeCell ref="E479:E480"/>
    <mergeCell ref="F479:F480"/>
    <mergeCell ref="G479:G480"/>
    <mergeCell ref="H479:H480"/>
    <mergeCell ref="I481:I482"/>
    <mergeCell ref="J481:J482"/>
    <mergeCell ref="B481:B482"/>
    <mergeCell ref="C481:C482"/>
    <mergeCell ref="D481:D482"/>
    <mergeCell ref="E481:E482"/>
    <mergeCell ref="F481:F482"/>
    <mergeCell ref="G481:G482"/>
    <mergeCell ref="H481:H482"/>
    <mergeCell ref="J490:J491"/>
    <mergeCell ref="H490:H491"/>
    <mergeCell ref="I490:I491"/>
    <mergeCell ref="A487:I487"/>
    <mergeCell ref="A488:I488"/>
    <mergeCell ref="A489:I489"/>
    <mergeCell ref="B490:B491"/>
    <mergeCell ref="C490:C491"/>
    <mergeCell ref="D490:D491"/>
    <mergeCell ref="E490:E491"/>
    <mergeCell ref="J492:J493"/>
    <mergeCell ref="B492:B493"/>
    <mergeCell ref="C492:C493"/>
    <mergeCell ref="D492:D493"/>
    <mergeCell ref="E492:E493"/>
    <mergeCell ref="F492:F493"/>
    <mergeCell ref="G492:G493"/>
    <mergeCell ref="H492:H493"/>
    <mergeCell ref="I494:I495"/>
    <mergeCell ref="J494:J495"/>
    <mergeCell ref="B494:B495"/>
    <mergeCell ref="C494:C495"/>
    <mergeCell ref="D494:D495"/>
    <mergeCell ref="E494:E495"/>
    <mergeCell ref="F494:F495"/>
    <mergeCell ref="G494:G495"/>
    <mergeCell ref="H494:H495"/>
    <mergeCell ref="I492:I493"/>
    <mergeCell ref="J503:J504"/>
    <mergeCell ref="I509:I510"/>
    <mergeCell ref="J509:J510"/>
    <mergeCell ref="B509:B510"/>
    <mergeCell ref="C509:C510"/>
    <mergeCell ref="D509:D510"/>
    <mergeCell ref="E509:E510"/>
    <mergeCell ref="F509:F510"/>
    <mergeCell ref="G509:G510"/>
    <mergeCell ref="H509:H510"/>
    <mergeCell ref="F503:F504"/>
    <mergeCell ref="G503:G504"/>
    <mergeCell ref="I507:I508"/>
    <mergeCell ref="J507:J508"/>
    <mergeCell ref="B507:B508"/>
    <mergeCell ref="C507:C508"/>
    <mergeCell ref="D507:D508"/>
    <mergeCell ref="E507:E508"/>
    <mergeCell ref="F507:F508"/>
    <mergeCell ref="G507:G508"/>
    <mergeCell ref="H507:H508"/>
    <mergeCell ref="I505:I506"/>
    <mergeCell ref="J505:J506"/>
    <mergeCell ref="B505:B506"/>
    <mergeCell ref="J511:J512"/>
    <mergeCell ref="B511:B512"/>
    <mergeCell ref="C511:C512"/>
    <mergeCell ref="D511:D512"/>
    <mergeCell ref="E511:E512"/>
    <mergeCell ref="F511:F512"/>
    <mergeCell ref="G511:G512"/>
    <mergeCell ref="H511:H512"/>
    <mergeCell ref="I513:I514"/>
    <mergeCell ref="J513:J514"/>
    <mergeCell ref="B513:B514"/>
    <mergeCell ref="C513:C514"/>
    <mergeCell ref="D513:D514"/>
    <mergeCell ref="E513:E514"/>
    <mergeCell ref="F513:F514"/>
    <mergeCell ref="G513:G514"/>
    <mergeCell ref="H513:H514"/>
    <mergeCell ref="I511:I512"/>
    <mergeCell ref="J524:J525"/>
    <mergeCell ref="B524:B525"/>
    <mergeCell ref="C524:C525"/>
    <mergeCell ref="D524:D525"/>
    <mergeCell ref="E524:E525"/>
    <mergeCell ref="F524:F525"/>
    <mergeCell ref="G524:G525"/>
    <mergeCell ref="H524:H525"/>
    <mergeCell ref="B537:B538"/>
    <mergeCell ref="A526:I526"/>
    <mergeCell ref="A527:I527"/>
    <mergeCell ref="A528:I528"/>
    <mergeCell ref="B529:B530"/>
    <mergeCell ref="B531:B532"/>
    <mergeCell ref="B533:B534"/>
    <mergeCell ref="B535:B536"/>
    <mergeCell ref="I524:I525"/>
    <mergeCell ref="B539:B540"/>
    <mergeCell ref="B541:B542"/>
    <mergeCell ref="D541:D542"/>
    <mergeCell ref="E541:E542"/>
    <mergeCell ref="F541:F542"/>
    <mergeCell ref="G541:G542"/>
    <mergeCell ref="F546:F547"/>
    <mergeCell ref="G546:G547"/>
    <mergeCell ref="F548:F549"/>
    <mergeCell ref="G548:G549"/>
    <mergeCell ref="F550:F551"/>
    <mergeCell ref="G550:G551"/>
    <mergeCell ref="H546:H547"/>
    <mergeCell ref="I546:I547"/>
    <mergeCell ref="H548:H549"/>
    <mergeCell ref="I548:I549"/>
    <mergeCell ref="J548:J549"/>
    <mergeCell ref="H550:H551"/>
    <mergeCell ref="I550:I551"/>
    <mergeCell ref="J550:J551"/>
    <mergeCell ref="H541:H542"/>
    <mergeCell ref="I541:I542"/>
    <mergeCell ref="J541:J542"/>
    <mergeCell ref="A543:I543"/>
    <mergeCell ref="A544:I544"/>
    <mergeCell ref="A545:I545"/>
    <mergeCell ref="B546:B547"/>
    <mergeCell ref="J546:J547"/>
    <mergeCell ref="D552:D553"/>
    <mergeCell ref="E552:E553"/>
    <mergeCell ref="F552:F553"/>
    <mergeCell ref="G552:G553"/>
    <mergeCell ref="H552:H553"/>
    <mergeCell ref="I552:I553"/>
    <mergeCell ref="J552:J553"/>
    <mergeCell ref="D546:D547"/>
    <mergeCell ref="E546:E547"/>
    <mergeCell ref="B548:B549"/>
    <mergeCell ref="D548:D549"/>
    <mergeCell ref="E548:E549"/>
    <mergeCell ref="D550:D551"/>
    <mergeCell ref="E550:E551"/>
    <mergeCell ref="B550:B551"/>
    <mergeCell ref="B552:B553"/>
    <mergeCell ref="G561:G562"/>
    <mergeCell ref="F563:F564"/>
    <mergeCell ref="G563:G564"/>
    <mergeCell ref="D565:D566"/>
    <mergeCell ref="E565:E566"/>
    <mergeCell ref="F565:F566"/>
    <mergeCell ref="G565:G566"/>
    <mergeCell ref="B567:B568"/>
    <mergeCell ref="B569:B570"/>
    <mergeCell ref="H639:H640"/>
    <mergeCell ref="I639:I640"/>
    <mergeCell ref="D641:D642"/>
    <mergeCell ref="K641:K642"/>
    <mergeCell ref="B641:B642"/>
    <mergeCell ref="B643:B644"/>
    <mergeCell ref="F643:F644"/>
    <mergeCell ref="K643:K644"/>
    <mergeCell ref="D645:D646"/>
    <mergeCell ref="F645:F646"/>
    <mergeCell ref="K645:K646"/>
    <mergeCell ref="B645:B646"/>
    <mergeCell ref="F639:F640"/>
    <mergeCell ref="F641:F642"/>
    <mergeCell ref="B639:B640"/>
    <mergeCell ref="D639:D640"/>
    <mergeCell ref="E639:E640"/>
    <mergeCell ref="A647:A648"/>
    <mergeCell ref="B647:B648"/>
    <mergeCell ref="E647:E648"/>
    <mergeCell ref="F647:F648"/>
    <mergeCell ref="H647:H648"/>
    <mergeCell ref="I647:I648"/>
    <mergeCell ref="F656:F657"/>
    <mergeCell ref="H656:H657"/>
    <mergeCell ref="H658:H659"/>
    <mergeCell ref="I658:I659"/>
    <mergeCell ref="A649:I649"/>
    <mergeCell ref="A650:I650"/>
    <mergeCell ref="A651:I651"/>
    <mergeCell ref="A652:I652"/>
    <mergeCell ref="A653:I653"/>
    <mergeCell ref="A654:H655"/>
    <mergeCell ref="I656:I657"/>
    <mergeCell ref="J662:J663"/>
    <mergeCell ref="B656:B657"/>
    <mergeCell ref="B658:B659"/>
    <mergeCell ref="D658:D659"/>
    <mergeCell ref="E658:E659"/>
    <mergeCell ref="F658:F659"/>
    <mergeCell ref="B660:B661"/>
    <mergeCell ref="B662:B663"/>
    <mergeCell ref="D656:D657"/>
    <mergeCell ref="E656:E657"/>
    <mergeCell ref="J656:J657"/>
    <mergeCell ref="J658:J659"/>
    <mergeCell ref="J660:J661"/>
    <mergeCell ref="E660:E661"/>
    <mergeCell ref="F660:F661"/>
    <mergeCell ref="H660:H661"/>
    <mergeCell ref="I660:I661"/>
    <mergeCell ref="D660:D661"/>
    <mergeCell ref="D662:D663"/>
    <mergeCell ref="E662:E663"/>
    <mergeCell ref="F662:F663"/>
    <mergeCell ref="H662:H663"/>
    <mergeCell ref="I662:I663"/>
    <mergeCell ref="A666:I666"/>
    <mergeCell ref="A667:I667"/>
    <mergeCell ref="A668:I668"/>
    <mergeCell ref="A669:I669"/>
    <mergeCell ref="A671:I671"/>
    <mergeCell ref="A672:I672"/>
    <mergeCell ref="B664:B665"/>
    <mergeCell ref="D664:D665"/>
    <mergeCell ref="E664:E665"/>
    <mergeCell ref="F664:F665"/>
    <mergeCell ref="H664:H665"/>
    <mergeCell ref="I664:I665"/>
    <mergeCell ref="J664:J665"/>
    <mergeCell ref="H629:H630"/>
    <mergeCell ref="I629:I630"/>
    <mergeCell ref="J629:J630"/>
    <mergeCell ref="K629:K630"/>
    <mergeCell ref="K631:K632"/>
    <mergeCell ref="A625:I625"/>
    <mergeCell ref="A627:H628"/>
    <mergeCell ref="B629:B630"/>
    <mergeCell ref="E629:E630"/>
    <mergeCell ref="F629:F630"/>
    <mergeCell ref="G629:G630"/>
    <mergeCell ref="B631:B632"/>
    <mergeCell ref="F631:F632"/>
    <mergeCell ref="E635:E636"/>
    <mergeCell ref="F635:F636"/>
    <mergeCell ref="G635:G636"/>
    <mergeCell ref="H635:H636"/>
    <mergeCell ref="I635:I636"/>
    <mergeCell ref="J635:J636"/>
    <mergeCell ref="D635:D636"/>
    <mergeCell ref="D637:D638"/>
    <mergeCell ref="D643:D644"/>
    <mergeCell ref="D647:D648"/>
    <mergeCell ref="H554:H555"/>
    <mergeCell ref="I554:I555"/>
    <mergeCell ref="J554:J555"/>
    <mergeCell ref="A556:I556"/>
    <mergeCell ref="A557:I557"/>
    <mergeCell ref="A558:I558"/>
    <mergeCell ref="B559:B560"/>
    <mergeCell ref="J559:J560"/>
    <mergeCell ref="H637:H638"/>
    <mergeCell ref="I637:I638"/>
    <mergeCell ref="D629:D630"/>
    <mergeCell ref="D631:D632"/>
    <mergeCell ref="B633:B634"/>
    <mergeCell ref="D633:D634"/>
    <mergeCell ref="F633:F634"/>
    <mergeCell ref="B635:B636"/>
    <mergeCell ref="B637:B638"/>
    <mergeCell ref="B554:B555"/>
    <mergeCell ref="D554:D555"/>
    <mergeCell ref="E554:E555"/>
    <mergeCell ref="F554:F555"/>
    <mergeCell ref="G554:G555"/>
    <mergeCell ref="E637:E638"/>
    <mergeCell ref="F637:F638"/>
    <mergeCell ref="H565:H566"/>
    <mergeCell ref="I565:I566"/>
    <mergeCell ref="J565:J566"/>
    <mergeCell ref="K565:K566"/>
    <mergeCell ref="D559:D560"/>
    <mergeCell ref="E559:E560"/>
    <mergeCell ref="B561:B562"/>
    <mergeCell ref="D561:D562"/>
    <mergeCell ref="E561:E562"/>
    <mergeCell ref="D563:D564"/>
    <mergeCell ref="E563:E564"/>
    <mergeCell ref="B563:B564"/>
    <mergeCell ref="B565:B566"/>
    <mergeCell ref="H559:H560"/>
    <mergeCell ref="I559:I560"/>
    <mergeCell ref="H561:H562"/>
    <mergeCell ref="I561:I562"/>
    <mergeCell ref="J561:J562"/>
    <mergeCell ref="H563:H564"/>
    <mergeCell ref="I563:I564"/>
    <mergeCell ref="J563:J564"/>
    <mergeCell ref="F559:F560"/>
    <mergeCell ref="G559:G560"/>
    <mergeCell ref="F561:F562"/>
    <mergeCell ref="D573:D574"/>
    <mergeCell ref="E573:E574"/>
    <mergeCell ref="F573:F574"/>
    <mergeCell ref="G573:G574"/>
    <mergeCell ref="H573:H574"/>
    <mergeCell ref="I573:I574"/>
    <mergeCell ref="J573:J574"/>
    <mergeCell ref="H567:H568"/>
    <mergeCell ref="I567:I568"/>
    <mergeCell ref="J567:J568"/>
    <mergeCell ref="H569:H570"/>
    <mergeCell ref="I569:I570"/>
    <mergeCell ref="J569:J570"/>
    <mergeCell ref="D567:D568"/>
    <mergeCell ref="D569:D570"/>
    <mergeCell ref="E569:E570"/>
    <mergeCell ref="F569:F570"/>
    <mergeCell ref="E567:E568"/>
    <mergeCell ref="F567:F568"/>
    <mergeCell ref="G567:G568"/>
    <mergeCell ref="G569:G570"/>
    <mergeCell ref="B571:B572"/>
    <mergeCell ref="E571:E572"/>
    <mergeCell ref="F571:F572"/>
    <mergeCell ref="G571:G572"/>
    <mergeCell ref="H571:H572"/>
    <mergeCell ref="B573:B574"/>
    <mergeCell ref="J575:J576"/>
    <mergeCell ref="K575:K576"/>
    <mergeCell ref="E577:E578"/>
    <mergeCell ref="F577:F578"/>
    <mergeCell ref="G577:G578"/>
    <mergeCell ref="H577:H578"/>
    <mergeCell ref="B575:B576"/>
    <mergeCell ref="E575:E576"/>
    <mergeCell ref="F575:F576"/>
    <mergeCell ref="G575:G576"/>
    <mergeCell ref="H575:H576"/>
    <mergeCell ref="I575:I576"/>
    <mergeCell ref="B577:B578"/>
    <mergeCell ref="D575:D576"/>
    <mergeCell ref="D577:D578"/>
    <mergeCell ref="I571:I572"/>
    <mergeCell ref="J571:J572"/>
    <mergeCell ref="D571:D572"/>
    <mergeCell ref="G579:G580"/>
    <mergeCell ref="G581:G582"/>
    <mergeCell ref="G583:G584"/>
    <mergeCell ref="H583:H584"/>
    <mergeCell ref="I583:I584"/>
    <mergeCell ref="J583:J584"/>
    <mergeCell ref="I577:I578"/>
    <mergeCell ref="J577:J578"/>
    <mergeCell ref="K577:K578"/>
    <mergeCell ref="B579:B580"/>
    <mergeCell ref="B581:B582"/>
    <mergeCell ref="D583:D584"/>
    <mergeCell ref="E583:E584"/>
    <mergeCell ref="F583:F584"/>
    <mergeCell ref="I585:I586"/>
    <mergeCell ref="J585:J586"/>
    <mergeCell ref="K585:K586"/>
    <mergeCell ref="F595:F596"/>
    <mergeCell ref="G595:G596"/>
    <mergeCell ref="H595:H596"/>
    <mergeCell ref="I595:I596"/>
    <mergeCell ref="E593:E594"/>
    <mergeCell ref="F593:F594"/>
    <mergeCell ref="G593:G594"/>
    <mergeCell ref="H593:H594"/>
    <mergeCell ref="I593:I594"/>
    <mergeCell ref="J593:J594"/>
    <mergeCell ref="E595:E596"/>
    <mergeCell ref="J595:J596"/>
    <mergeCell ref="G587:G588"/>
    <mergeCell ref="H587:H588"/>
    <mergeCell ref="I587:I588"/>
    <mergeCell ref="J587:J588"/>
    <mergeCell ref="B583:B584"/>
    <mergeCell ref="B585:B586"/>
    <mergeCell ref="E585:E586"/>
    <mergeCell ref="F585:F586"/>
    <mergeCell ref="G585:G586"/>
    <mergeCell ref="H585:H586"/>
    <mergeCell ref="B587:B588"/>
    <mergeCell ref="B589:B590"/>
    <mergeCell ref="B591:B592"/>
    <mergeCell ref="H589:H590"/>
    <mergeCell ref="D585:D586"/>
    <mergeCell ref="D587:D588"/>
    <mergeCell ref="D591:D592"/>
    <mergeCell ref="B593:B594"/>
    <mergeCell ref="B595:B596"/>
    <mergeCell ref="B597:B598"/>
    <mergeCell ref="B599:B600"/>
    <mergeCell ref="B607:B608"/>
    <mergeCell ref="D589:D590"/>
    <mergeCell ref="E589:E590"/>
    <mergeCell ref="F589:F590"/>
    <mergeCell ref="G589:G590"/>
    <mergeCell ref="F597:F598"/>
    <mergeCell ref="G597:G598"/>
    <mergeCell ref="D599:D600"/>
    <mergeCell ref="E599:E600"/>
    <mergeCell ref="D593:D594"/>
    <mergeCell ref="D595:D596"/>
    <mergeCell ref="D597:D598"/>
    <mergeCell ref="E597:E598"/>
    <mergeCell ref="I589:I590"/>
    <mergeCell ref="J589:J590"/>
    <mergeCell ref="J591:J592"/>
    <mergeCell ref="K591:K592"/>
    <mergeCell ref="E587:E588"/>
    <mergeCell ref="F587:F588"/>
    <mergeCell ref="E591:E592"/>
    <mergeCell ref="F591:F592"/>
    <mergeCell ref="G591:G592"/>
    <mergeCell ref="H591:H592"/>
    <mergeCell ref="I591:I592"/>
    <mergeCell ref="H597:H598"/>
    <mergeCell ref="I597:I598"/>
    <mergeCell ref="J597:J598"/>
    <mergeCell ref="F599:F600"/>
    <mergeCell ref="G599:G600"/>
    <mergeCell ref="J599:J600"/>
    <mergeCell ref="H599:H600"/>
    <mergeCell ref="H607:H608"/>
    <mergeCell ref="I607:I608"/>
    <mergeCell ref="I599:I600"/>
    <mergeCell ref="A601:I601"/>
    <mergeCell ref="A602:I602"/>
    <mergeCell ref="A603:I603"/>
    <mergeCell ref="A604:I604"/>
    <mergeCell ref="A605:I605"/>
    <mergeCell ref="A606:I606"/>
    <mergeCell ref="B609:B610"/>
    <mergeCell ref="H609:H610"/>
    <mergeCell ref="I609:I610"/>
    <mergeCell ref="B611:B612"/>
    <mergeCell ref="I611:I612"/>
    <mergeCell ref="B613:B614"/>
    <mergeCell ref="I615:I616"/>
    <mergeCell ref="B615:B616"/>
    <mergeCell ref="B617:B618"/>
    <mergeCell ref="H613:H614"/>
    <mergeCell ref="I613:I614"/>
    <mergeCell ref="H611:H612"/>
    <mergeCell ref="H615:H616"/>
    <mergeCell ref="H617:H618"/>
    <mergeCell ref="I617:I618"/>
    <mergeCell ref="I621:I622"/>
    <mergeCell ref="J621:J622"/>
    <mergeCell ref="A623:I623"/>
    <mergeCell ref="A624:I624"/>
    <mergeCell ref="B619:B620"/>
    <mergeCell ref="D619:D620"/>
    <mergeCell ref="E619:E620"/>
    <mergeCell ref="F619:F620"/>
    <mergeCell ref="B621:B622"/>
    <mergeCell ref="F621:F622"/>
    <mergeCell ref="D621:D622"/>
    <mergeCell ref="E621:E622"/>
    <mergeCell ref="H621:H622"/>
    <mergeCell ref="H619:H620"/>
    <mergeCell ref="I619:I620"/>
    <mergeCell ref="J619:J620"/>
  </mergeCells>
  <hyperlinks>
    <hyperlink ref="L1" location="FS!A8" display="ЗЛУЧНИКИ" xr:uid="{00000000-0004-0000-0400-000000000000}"/>
    <hyperlink ref="L2" location="FS!A67" display="ТРИМАЧІ" xr:uid="{00000000-0004-0000-0400-000001000000}"/>
    <hyperlink ref="L3" location="FS!A214" display="ІНШІ КОМПЛЕКТУЮЧІ" xr:uid="{00000000-0004-0000-0400-000002000000}"/>
    <hyperlink ref="L4" location="FS!A294" display="УЗЕМЛЕННЯ" xr:uid="{00000000-0004-0000-0400-000003000000}"/>
    <hyperlink ref="L5" location="FS!A350" display="БЛИСКАВКОПРИЙМАЧІ" xr:uid="{00000000-0004-0000-0400-000004000000}"/>
    <hyperlink ref="L6" location="FS!A627" display="ПРОВІДНИКИ" xr:uid="{00000000-0004-0000-0400-000005000000}"/>
    <hyperlink ref="L7" location="null!B654" display="GROMOSTAR" xr:uid="{00000000-0004-0000-0400-000006000000}"/>
    <hyperlink ref="A671" r:id="rId1" xr:uid="{00000000-0004-0000-0400-000007000000}"/>
  </hyperlinks>
  <printOptions horizontalCentered="1"/>
  <pageMargins left="0.39370078740157483" right="0.39370078740157483" top="0.39370078740157483" bottom="0.39370078740157483" header="0" footer="0"/>
  <pageSetup paperSize="9" fitToHeight="0" orientation="portrait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0"/>
  <sheetViews>
    <sheetView workbookViewId="0"/>
  </sheetViews>
  <sheetFormatPr defaultColWidth="14.3984375" defaultRowHeight="15" customHeight="1"/>
  <cols>
    <col min="1" max="1" width="12.296875" customWidth="1"/>
    <col min="2" max="2" width="10.3984375" customWidth="1"/>
    <col min="3" max="6" width="8.69921875" customWidth="1"/>
  </cols>
  <sheetData>
    <row r="1" spans="1:2" ht="15.75" customHeight="1">
      <c r="A1" s="71" t="s">
        <v>888</v>
      </c>
      <c r="B1" s="71" t="s">
        <v>889</v>
      </c>
    </row>
    <row r="2" spans="1:2" ht="15.75" customHeight="1">
      <c r="A2" s="71">
        <f>23000/230.1121</f>
        <v>99.951284613021215</v>
      </c>
      <c r="B2" s="71">
        <f>44150/441.7114</f>
        <v>99.952140696391353</v>
      </c>
    </row>
    <row r="3" spans="1:2" ht="15.75" customHeight="1">
      <c r="A3" s="71">
        <f>7500/75.0441</f>
        <v>99.9412345540822</v>
      </c>
      <c r="B3" s="71">
        <f>2000/20.0184</f>
        <v>99.908084562202774</v>
      </c>
    </row>
    <row r="4" spans="1:2" ht="15.75" customHeight="1">
      <c r="A4" s="71">
        <f>7500/75.0276</f>
        <v>99.963213537418227</v>
      </c>
      <c r="B4" s="71">
        <f>3500/35.0074</f>
        <v>99.978861612116305</v>
      </c>
    </row>
    <row r="5" spans="1:2" ht="15.75" customHeight="1">
      <c r="A5" s="71">
        <f>4700/47.0184</f>
        <v>99.960866384224047</v>
      </c>
      <c r="B5" s="71">
        <f>2500/25.0147</f>
        <v>99.9412345540822</v>
      </c>
    </row>
    <row r="6" spans="1:2" ht="15.75" customHeight="1">
      <c r="A6" s="71">
        <f>2150/21.5074</f>
        <v>99.96559323767633</v>
      </c>
      <c r="B6" s="71">
        <f>6000/60.0386</f>
        <v>99.935708027835418</v>
      </c>
    </row>
    <row r="7" spans="1:2" ht="15.75" customHeight="1">
      <c r="A7" s="71">
        <f>1150/11.5147</f>
        <v>99.872337099533638</v>
      </c>
      <c r="B7" s="71">
        <f>6000/60.0221</f>
        <v>99.963180228615784</v>
      </c>
    </row>
    <row r="8" spans="1:2" ht="15.75" customHeight="1">
      <c r="A8" s="71">
        <f>250/2.4982</f>
        <v>100.07205187735168</v>
      </c>
      <c r="B8" s="71">
        <f>7000/70.0312</f>
        <v>99.95544842870035</v>
      </c>
    </row>
    <row r="9" spans="1:2" ht="15.75" customHeight="1">
      <c r="A9" s="71">
        <f>4450/44.5202</f>
        <v>99.954627337702874</v>
      </c>
      <c r="B9" s="71">
        <f>5600/56.0184</f>
        <v>99.967153649515154</v>
      </c>
    </row>
    <row r="10" spans="1:2" ht="15.75" customHeight="1">
      <c r="A10" s="71">
        <f>7770/77.7408</f>
        <v>99.947517905655729</v>
      </c>
      <c r="B10" s="71">
        <f>5550/55.5386</f>
        <v>99.930498788230167</v>
      </c>
    </row>
    <row r="11" spans="1:2" ht="15.75" customHeight="1">
      <c r="A11" s="71">
        <f>7230/72.3309</f>
        <v>99.957279668855222</v>
      </c>
      <c r="B11" s="71">
        <f>6000/60.0221</f>
        <v>99.963180228615784</v>
      </c>
    </row>
    <row r="12" spans="1:2" ht="15.75" customHeight="1">
      <c r="A12" s="71">
        <f>380/3.7886</f>
        <v>100.30090270812437</v>
      </c>
      <c r="B12" s="71">
        <f>4550/45.5129</f>
        <v>99.971656387529691</v>
      </c>
    </row>
    <row r="13" spans="1:2" ht="15.75" customHeight="1">
      <c r="A13" s="71">
        <f>7120/71.239</f>
        <v>99.945254705989697</v>
      </c>
      <c r="B13" s="71">
        <f>1450/14.5092</f>
        <v>99.936591955448961</v>
      </c>
    </row>
    <row r="14" spans="1:2" ht="15.75" customHeight="1">
      <c r="B14" s="71">
        <f>5550/55.5386</f>
        <v>99.930498788230167</v>
      </c>
    </row>
    <row r="15" spans="1:2" ht="15.75" customHeight="1">
      <c r="B15" s="71">
        <f t="shared" ref="B15:B16" si="0">2800/28.0092</f>
        <v>99.967153649515154</v>
      </c>
    </row>
    <row r="16" spans="1:2" ht="15.75" customHeight="1">
      <c r="B16" s="71">
        <f t="shared" si="0"/>
        <v>99.967153649515154</v>
      </c>
    </row>
    <row r="17" spans="1:3" ht="15.75" customHeight="1">
      <c r="B17" s="71">
        <f>17150/171.579</f>
        <v>99.953957069338315</v>
      </c>
    </row>
    <row r="18" spans="1:3" ht="15.75" customHeight="1">
      <c r="B18" s="71">
        <f>700/7.0147</f>
        <v>99.790440075840735</v>
      </c>
    </row>
    <row r="19" spans="1:3" ht="15.75" customHeight="1">
      <c r="B19" s="71">
        <f>750/7.4945</f>
        <v>100.07338715057709</v>
      </c>
    </row>
    <row r="20" spans="1:3" ht="15.75" customHeight="1">
      <c r="B20" s="71">
        <f>5725/57.2757</f>
        <v>99.955129313129305</v>
      </c>
    </row>
    <row r="21" spans="1:3" ht="15.75" customHeight="1">
      <c r="B21" s="71">
        <f>6875/68.7739</f>
        <v>99.965248444540734</v>
      </c>
    </row>
    <row r="22" spans="1:3" ht="15.75" customHeight="1">
      <c r="B22" s="71">
        <f>14250/142.5607</f>
        <v>99.957421645656908</v>
      </c>
    </row>
    <row r="23" spans="1:3" ht="15.75" customHeight="1">
      <c r="B23" s="71">
        <f>250/2.5147</f>
        <v>99.41543722909293</v>
      </c>
    </row>
    <row r="24" spans="1:3" ht="15.75" customHeight="1">
      <c r="A24" s="71">
        <f>AVERAGE(A2:A13)</f>
        <v>99.986013635802934</v>
      </c>
      <c r="B24" s="71">
        <f>AVERAGE(B2:B23)</f>
        <v>99.926343915214545</v>
      </c>
      <c r="C24" s="71">
        <f>AVERAGE(A24:B24)</f>
        <v>99.956178775508732</v>
      </c>
    </row>
    <row r="25" spans="1:3" ht="15.75" customHeight="1">
      <c r="C25" s="71">
        <v>99.956178775508732</v>
      </c>
    </row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0099"/>
  </sheetPr>
  <dimension ref="A1:Z1000"/>
  <sheetViews>
    <sheetView workbookViewId="0">
      <pane ySplit="3" topLeftCell="A4" activePane="bottomLeft" state="frozen"/>
      <selection pane="bottomLeft" activeCell="B5" sqref="B5"/>
    </sheetView>
  </sheetViews>
  <sheetFormatPr defaultColWidth="14.3984375" defaultRowHeight="15" customHeight="1"/>
  <cols>
    <col min="1" max="1" width="15.69921875" customWidth="1"/>
    <col min="2" max="2" width="15.8984375" customWidth="1"/>
    <col min="3" max="3" width="34" customWidth="1"/>
    <col min="4" max="4" width="18.09765625" customWidth="1"/>
    <col min="5" max="6" width="18.3984375" customWidth="1"/>
    <col min="7" max="26" width="8.69921875" customWidth="1"/>
  </cols>
  <sheetData>
    <row r="1" spans="1:26" ht="21.75" customHeight="1">
      <c r="A1" s="715" t="s">
        <v>890</v>
      </c>
      <c r="B1" s="583"/>
      <c r="C1" s="583"/>
      <c r="D1" s="583"/>
      <c r="E1" s="583"/>
      <c r="F1" s="58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31.5" customHeight="1">
      <c r="A2" s="716" t="s">
        <v>891</v>
      </c>
      <c r="B2" s="581"/>
      <c r="C2" s="581"/>
      <c r="D2" s="30">
        <v>43.563499999999998</v>
      </c>
      <c r="E2" s="9"/>
      <c r="F2" s="455">
        <v>0</v>
      </c>
    </row>
    <row r="3" spans="1:26" ht="53.25" customHeight="1">
      <c r="A3" s="456" t="s">
        <v>892</v>
      </c>
      <c r="B3" s="456" t="s">
        <v>893</v>
      </c>
      <c r="C3" s="456" t="s">
        <v>894</v>
      </c>
      <c r="D3" s="456" t="s">
        <v>895</v>
      </c>
      <c r="E3" s="456" t="s">
        <v>896</v>
      </c>
      <c r="F3" s="456" t="s">
        <v>897</v>
      </c>
    </row>
    <row r="4" spans="1:26" ht="15.75" customHeight="1">
      <c r="A4" s="717" t="s">
        <v>898</v>
      </c>
      <c r="B4" s="590"/>
      <c r="C4" s="590"/>
      <c r="D4" s="590"/>
      <c r="E4" s="590"/>
      <c r="F4" s="590"/>
    </row>
    <row r="5" spans="1:26" ht="52.5" customHeight="1">
      <c r="A5" s="457"/>
      <c r="B5" s="458" t="s">
        <v>899</v>
      </c>
      <c r="C5" s="459" t="s">
        <v>900</v>
      </c>
      <c r="D5" s="460">
        <v>48.37</v>
      </c>
      <c r="E5" s="460">
        <f>D5*D2</f>
        <v>2107.1664949999999</v>
      </c>
      <c r="F5" s="461">
        <f>E5*(1-F2)</f>
        <v>2107.1664949999999</v>
      </c>
      <c r="G5" s="462"/>
      <c r="H5" s="463"/>
    </row>
    <row r="6" spans="1:26" ht="51" customHeight="1">
      <c r="A6" s="464"/>
      <c r="B6" s="465" t="s">
        <v>901</v>
      </c>
      <c r="C6" s="466" t="s">
        <v>902</v>
      </c>
      <c r="D6" s="467">
        <v>99.69</v>
      </c>
      <c r="E6" s="467">
        <f>D6*D2</f>
        <v>4342.8453149999996</v>
      </c>
      <c r="F6" s="468">
        <f>E6*(1-F2)</f>
        <v>4342.8453149999996</v>
      </c>
      <c r="G6" s="462"/>
    </row>
    <row r="7" spans="1:26" ht="52.5" customHeight="1">
      <c r="A7" s="464"/>
      <c r="B7" s="469" t="s">
        <v>903</v>
      </c>
      <c r="C7" s="470" t="s">
        <v>904</v>
      </c>
      <c r="D7" s="471">
        <v>109.79</v>
      </c>
      <c r="E7" s="471">
        <f>D7*D2</f>
        <v>4782.8366649999998</v>
      </c>
      <c r="F7" s="472">
        <f>E7*(1-F2)</f>
        <v>4782.8366649999998</v>
      </c>
      <c r="G7" s="462"/>
    </row>
    <row r="8" spans="1:26" ht="51" customHeight="1">
      <c r="A8" s="473"/>
      <c r="B8" s="474" t="s">
        <v>905</v>
      </c>
      <c r="C8" s="475" t="s">
        <v>906</v>
      </c>
      <c r="D8" s="476">
        <v>138.74</v>
      </c>
      <c r="E8" s="476">
        <f>D8*D2</f>
        <v>6043.9999900000003</v>
      </c>
      <c r="F8" s="477">
        <f>E8*(1-F2)</f>
        <v>6043.9999900000003</v>
      </c>
      <c r="G8" s="462"/>
    </row>
    <row r="9" spans="1:26" ht="52.5" customHeight="1">
      <c r="A9" s="478"/>
      <c r="B9" s="469" t="s">
        <v>907</v>
      </c>
      <c r="C9" s="470" t="s">
        <v>908</v>
      </c>
      <c r="D9" s="471">
        <v>186.53</v>
      </c>
      <c r="E9" s="471">
        <f>D9*D2</f>
        <v>8125.8996549999993</v>
      </c>
      <c r="F9" s="472">
        <f>E9*(1-F2)</f>
        <v>8125.8996549999993</v>
      </c>
      <c r="G9" s="462"/>
    </row>
    <row r="10" spans="1:26" ht="51" customHeight="1">
      <c r="A10" s="479"/>
      <c r="B10" s="480" t="s">
        <v>909</v>
      </c>
      <c r="C10" s="481" t="s">
        <v>910</v>
      </c>
      <c r="D10" s="482">
        <v>203.7</v>
      </c>
      <c r="E10" s="482">
        <f>D10*D2</f>
        <v>8873.8849499999997</v>
      </c>
      <c r="F10" s="483">
        <f>E10*(1-F2)</f>
        <v>8873.8849499999997</v>
      </c>
      <c r="G10" s="462"/>
    </row>
    <row r="11" spans="1:26" ht="15.75" customHeight="1">
      <c r="A11" s="717" t="s">
        <v>911</v>
      </c>
      <c r="B11" s="590"/>
      <c r="C11" s="590"/>
      <c r="D11" s="590"/>
      <c r="E11" s="590"/>
      <c r="F11" s="590"/>
    </row>
    <row r="12" spans="1:26" ht="52.5" customHeight="1">
      <c r="A12" s="484"/>
      <c r="B12" s="485" t="s">
        <v>912</v>
      </c>
      <c r="C12" s="486" t="s">
        <v>913</v>
      </c>
      <c r="D12" s="471">
        <v>137.91</v>
      </c>
      <c r="E12" s="471">
        <f>D12*D2</f>
        <v>6007.8422849999997</v>
      </c>
      <c r="F12" s="487">
        <f>E12*(1-F2)</f>
        <v>6007.8422849999997</v>
      </c>
      <c r="G12" s="462"/>
    </row>
    <row r="13" spans="1:26" ht="52.5" customHeight="1">
      <c r="A13" s="484"/>
      <c r="B13" s="488" t="s">
        <v>914</v>
      </c>
      <c r="C13" s="489" t="s">
        <v>915</v>
      </c>
      <c r="D13" s="490">
        <v>237.58</v>
      </c>
      <c r="E13" s="490">
        <f>D13*D2</f>
        <v>10349.81633</v>
      </c>
      <c r="F13" s="491">
        <f>E13*(1-F2)</f>
        <v>10349.81633</v>
      </c>
      <c r="G13" s="462"/>
    </row>
    <row r="14" spans="1:26" ht="52.5" customHeight="1">
      <c r="A14" s="484"/>
      <c r="B14" s="485" t="s">
        <v>916</v>
      </c>
      <c r="C14" s="492" t="s">
        <v>917</v>
      </c>
      <c r="D14" s="493">
        <v>239.44</v>
      </c>
      <c r="E14" s="493">
        <f>D14*D2</f>
        <v>10430.844439999999</v>
      </c>
      <c r="F14" s="487">
        <f>E14*(1-F2)</f>
        <v>10430.844439999999</v>
      </c>
      <c r="G14" s="462"/>
    </row>
    <row r="15" spans="1:26" ht="52.5" customHeight="1">
      <c r="A15" s="484"/>
      <c r="B15" s="488" t="s">
        <v>918</v>
      </c>
      <c r="C15" s="489" t="s">
        <v>919</v>
      </c>
      <c r="D15" s="467">
        <v>369.36</v>
      </c>
      <c r="E15" s="467">
        <f>D15*D2</f>
        <v>16090.61436</v>
      </c>
      <c r="F15" s="491">
        <f>E15*(1-F2)</f>
        <v>16090.61436</v>
      </c>
      <c r="G15" s="462"/>
    </row>
    <row r="16" spans="1:26" ht="57.75" customHeight="1">
      <c r="A16" s="484"/>
      <c r="B16" s="485" t="s">
        <v>920</v>
      </c>
      <c r="C16" s="486" t="s">
        <v>921</v>
      </c>
      <c r="D16" s="494">
        <v>466.68</v>
      </c>
      <c r="E16" s="494">
        <f>D16*D2</f>
        <v>20330.214179999999</v>
      </c>
      <c r="F16" s="487">
        <f>E16*(1-F2)</f>
        <v>20330.214179999999</v>
      </c>
      <c r="G16" s="462"/>
    </row>
    <row r="17" spans="1:8" ht="57" customHeight="1">
      <c r="A17" s="484"/>
      <c r="B17" s="488" t="s">
        <v>922</v>
      </c>
      <c r="C17" s="489" t="s">
        <v>923</v>
      </c>
      <c r="D17" s="490">
        <v>550.73</v>
      </c>
      <c r="E17" s="490">
        <f>D17*D2</f>
        <v>23991.726354999999</v>
      </c>
      <c r="F17" s="491">
        <f>E17*(1-F2)</f>
        <v>23991.726354999999</v>
      </c>
      <c r="G17" s="462"/>
    </row>
    <row r="18" spans="1:8" ht="15.75" customHeight="1">
      <c r="A18" s="718" t="s">
        <v>924</v>
      </c>
      <c r="B18" s="590"/>
      <c r="C18" s="590"/>
      <c r="D18" s="590"/>
      <c r="E18" s="590"/>
      <c r="F18" s="590"/>
    </row>
    <row r="19" spans="1:8" ht="63" customHeight="1">
      <c r="A19" s="484"/>
      <c r="B19" s="485" t="s">
        <v>925</v>
      </c>
      <c r="C19" s="486" t="s">
        <v>926</v>
      </c>
      <c r="D19" s="471">
        <v>31.74</v>
      </c>
      <c r="E19" s="471">
        <f>D19*D2</f>
        <v>1382.7054899999998</v>
      </c>
      <c r="F19" s="495">
        <f>E19*(1-F2)</f>
        <v>1382.7054899999998</v>
      </c>
      <c r="G19" s="462"/>
    </row>
    <row r="20" spans="1:8" ht="63" customHeight="1">
      <c r="A20" s="484"/>
      <c r="B20" s="496" t="s">
        <v>927</v>
      </c>
      <c r="C20" s="497" t="s">
        <v>928</v>
      </c>
      <c r="D20" s="498">
        <v>69.790000000000006</v>
      </c>
      <c r="E20" s="498">
        <f>D20*D2</f>
        <v>3040.2966650000003</v>
      </c>
      <c r="F20" s="499">
        <f>E20*(1-F2)</f>
        <v>3040.2966650000003</v>
      </c>
      <c r="G20" s="462"/>
    </row>
    <row r="21" spans="1:8" ht="63" customHeight="1">
      <c r="A21" s="500"/>
      <c r="B21" s="501" t="s">
        <v>929</v>
      </c>
      <c r="C21" s="502" t="s">
        <v>930</v>
      </c>
      <c r="D21" s="503">
        <v>56.18</v>
      </c>
      <c r="E21" s="503">
        <f>D21*D2</f>
        <v>2447.39743</v>
      </c>
      <c r="F21" s="504">
        <f>E21*(1-F2)</f>
        <v>2447.39743</v>
      </c>
      <c r="G21" s="462"/>
      <c r="H21" s="505"/>
    </row>
    <row r="22" spans="1:8" ht="63" customHeight="1">
      <c r="A22" s="484"/>
      <c r="B22" s="496" t="s">
        <v>931</v>
      </c>
      <c r="C22" s="497" t="s">
        <v>932</v>
      </c>
      <c r="D22" s="498">
        <v>79.66</v>
      </c>
      <c r="E22" s="498">
        <f>D22*D2</f>
        <v>3470.2684099999997</v>
      </c>
      <c r="F22" s="499">
        <f>E22*(1-F2)</f>
        <v>3470.2684099999997</v>
      </c>
      <c r="G22" s="462"/>
    </row>
    <row r="23" spans="1:8" ht="63" customHeight="1">
      <c r="A23" s="484"/>
      <c r="B23" s="485" t="s">
        <v>933</v>
      </c>
      <c r="C23" s="486" t="s">
        <v>934</v>
      </c>
      <c r="D23" s="471">
        <v>93.97</v>
      </c>
      <c r="E23" s="471">
        <f>D23*D2</f>
        <v>4093.6620949999997</v>
      </c>
      <c r="F23" s="495">
        <f>E23*(1-F2)</f>
        <v>4093.6620949999997</v>
      </c>
      <c r="G23" s="462"/>
    </row>
    <row r="24" spans="1:8" ht="63" customHeight="1">
      <c r="A24" s="500"/>
      <c r="B24" s="506" t="s">
        <v>935</v>
      </c>
      <c r="C24" s="507" t="s">
        <v>936</v>
      </c>
      <c r="D24" s="508">
        <v>125.36</v>
      </c>
      <c r="E24" s="508">
        <f>D24*D2</f>
        <v>5461.1203599999999</v>
      </c>
      <c r="F24" s="509">
        <f>E24*(1-F2)</f>
        <v>5461.1203599999999</v>
      </c>
      <c r="G24" s="462"/>
    </row>
    <row r="25" spans="1:8" ht="15.75" customHeight="1">
      <c r="A25" s="719" t="s">
        <v>937</v>
      </c>
      <c r="B25" s="590"/>
      <c r="C25" s="590"/>
      <c r="D25" s="590"/>
      <c r="E25" s="590"/>
      <c r="F25" s="590"/>
      <c r="G25" s="462"/>
    </row>
    <row r="26" spans="1:8" ht="63" customHeight="1">
      <c r="A26" s="484"/>
      <c r="B26" s="485" t="s">
        <v>938</v>
      </c>
      <c r="C26" s="486" t="s">
        <v>939</v>
      </c>
      <c r="D26" s="494">
        <v>69.33</v>
      </c>
      <c r="E26" s="494">
        <f>D26*D2</f>
        <v>3020.2574549999999</v>
      </c>
      <c r="F26" s="510">
        <f>E26*(1-F2)</f>
        <v>3020.2574549999999</v>
      </c>
      <c r="G26" s="462"/>
    </row>
    <row r="27" spans="1:8" ht="63" customHeight="1">
      <c r="A27" s="484"/>
      <c r="B27" s="511" t="s">
        <v>940</v>
      </c>
      <c r="C27" s="512" t="s">
        <v>941</v>
      </c>
      <c r="D27" s="513">
        <v>117.83</v>
      </c>
      <c r="E27" s="513">
        <f>D27*D2</f>
        <v>5133.0872049999998</v>
      </c>
      <c r="F27" s="514">
        <f>E27*(1-F2)</f>
        <v>5133.0872049999998</v>
      </c>
      <c r="G27" s="462"/>
    </row>
    <row r="28" spans="1:8" ht="40.5" customHeight="1">
      <c r="A28" s="720"/>
      <c r="B28" s="485" t="s">
        <v>942</v>
      </c>
      <c r="C28" s="486" t="s">
        <v>943</v>
      </c>
      <c r="D28" s="494">
        <v>116.39</v>
      </c>
      <c r="E28" s="494">
        <f>D28*D2</f>
        <v>5070.3557649999993</v>
      </c>
      <c r="F28" s="510">
        <f>E28*(1-F2)</f>
        <v>5070.3557649999993</v>
      </c>
      <c r="G28" s="462"/>
    </row>
    <row r="29" spans="1:8" ht="43.5" customHeight="1">
      <c r="A29" s="721"/>
      <c r="B29" s="511" t="s">
        <v>944</v>
      </c>
      <c r="C29" s="512" t="s">
        <v>945</v>
      </c>
      <c r="D29" s="513">
        <v>116.14</v>
      </c>
      <c r="E29" s="513">
        <f>D29*D2</f>
        <v>5059.4648900000002</v>
      </c>
      <c r="F29" s="514">
        <f>E29*(1-F2)</f>
        <v>5059.4648900000002</v>
      </c>
      <c r="G29" s="462"/>
    </row>
    <row r="30" spans="1:8" ht="63" customHeight="1">
      <c r="A30" s="500"/>
      <c r="B30" s="501" t="s">
        <v>946</v>
      </c>
      <c r="C30" s="502" t="s">
        <v>947</v>
      </c>
      <c r="D30" s="515">
        <v>44.59</v>
      </c>
      <c r="E30" s="515">
        <f>D30*D2</f>
        <v>1942.4964649999999</v>
      </c>
      <c r="F30" s="516">
        <f>E30*(1-F2)</f>
        <v>1942.4964649999999</v>
      </c>
      <c r="G30" s="462"/>
    </row>
    <row r="31" spans="1:8" ht="23.25" customHeight="1">
      <c r="A31" s="722" t="s">
        <v>948</v>
      </c>
      <c r="B31" s="590"/>
      <c r="C31" s="590"/>
      <c r="D31" s="590"/>
      <c r="E31" s="590"/>
      <c r="F31" s="590"/>
      <c r="G31" s="462"/>
    </row>
    <row r="32" spans="1:8" ht="63" customHeight="1">
      <c r="A32" s="517"/>
      <c r="B32" s="501" t="s">
        <v>949</v>
      </c>
      <c r="C32" s="502" t="s">
        <v>950</v>
      </c>
      <c r="D32" s="515">
        <v>137.97999999999999</v>
      </c>
      <c r="E32" s="515">
        <f>D32*D2</f>
        <v>6010.8917299999994</v>
      </c>
      <c r="F32" s="518">
        <f>E32*(1-F2)</f>
        <v>6010.8917299999994</v>
      </c>
      <c r="G32" s="462"/>
    </row>
    <row r="33" spans="1:7" ht="63" customHeight="1">
      <c r="A33" s="519"/>
      <c r="B33" s="520" t="s">
        <v>951</v>
      </c>
      <c r="C33" s="521" t="s">
        <v>952</v>
      </c>
      <c r="D33" s="522">
        <v>166.53</v>
      </c>
      <c r="E33" s="522">
        <f>D33*D2</f>
        <v>7254.6296549999997</v>
      </c>
      <c r="F33" s="523">
        <f>E33*(1-F2)</f>
        <v>7254.6296549999997</v>
      </c>
      <c r="G33" s="462"/>
    </row>
    <row r="34" spans="1:7" ht="63" customHeight="1">
      <c r="A34" s="500"/>
      <c r="B34" s="501" t="s">
        <v>953</v>
      </c>
      <c r="C34" s="502" t="s">
        <v>954</v>
      </c>
      <c r="D34" s="515">
        <v>86.67</v>
      </c>
      <c r="E34" s="515">
        <f>D34*D2</f>
        <v>3775.648545</v>
      </c>
      <c r="F34" s="518">
        <f>E34*(1-F2)</f>
        <v>3775.648545</v>
      </c>
      <c r="G34" s="462"/>
    </row>
    <row r="35" spans="1:7" ht="63" customHeight="1">
      <c r="A35" s="524"/>
      <c r="B35" s="520" t="s">
        <v>955</v>
      </c>
      <c r="C35" s="521" t="s">
        <v>956</v>
      </c>
      <c r="D35" s="522">
        <v>107.58</v>
      </c>
      <c r="E35" s="522">
        <f>D35*D2</f>
        <v>4686.5613299999995</v>
      </c>
      <c r="F35" s="523">
        <f>E35*(1-F2)</f>
        <v>4686.5613299999995</v>
      </c>
      <c r="G35" s="462"/>
    </row>
    <row r="36" spans="1:7" ht="63" customHeight="1">
      <c r="A36" s="484"/>
      <c r="B36" s="485" t="s">
        <v>957</v>
      </c>
      <c r="C36" s="486" t="s">
        <v>958</v>
      </c>
      <c r="D36" s="494">
        <v>84.15</v>
      </c>
      <c r="E36" s="494">
        <f>D36*D2</f>
        <v>3665.8685249999999</v>
      </c>
      <c r="F36" s="525">
        <f>E36*(1-F2)</f>
        <v>3665.8685249999999</v>
      </c>
      <c r="G36" s="462"/>
    </row>
    <row r="37" spans="1:7" ht="63" customHeight="1">
      <c r="A37" s="524"/>
      <c r="B37" s="520" t="s">
        <v>959</v>
      </c>
      <c r="C37" s="521" t="s">
        <v>960</v>
      </c>
      <c r="D37" s="522">
        <v>70.459999999999994</v>
      </c>
      <c r="E37" s="522">
        <f>D37*D2</f>
        <v>3069.4842099999996</v>
      </c>
      <c r="F37" s="523">
        <f>E37*(1-F2)</f>
        <v>3069.4842099999996</v>
      </c>
      <c r="G37" s="462"/>
    </row>
    <row r="38" spans="1:7" ht="63" customHeight="1">
      <c r="A38" s="526"/>
      <c r="B38" s="527" t="s">
        <v>961</v>
      </c>
      <c r="C38" s="528" t="s">
        <v>962</v>
      </c>
      <c r="D38" s="529">
        <v>77.56</v>
      </c>
      <c r="E38" s="529">
        <f>D38*D2</f>
        <v>3378.7850599999997</v>
      </c>
      <c r="F38" s="530">
        <f>E38*(1-F2)</f>
        <v>3378.7850599999997</v>
      </c>
      <c r="G38" s="462"/>
    </row>
    <row r="39" spans="1:7" ht="15.75" customHeight="1">
      <c r="A39" s="723" t="s">
        <v>963</v>
      </c>
      <c r="B39" s="590"/>
      <c r="C39" s="590"/>
      <c r="D39" s="590"/>
      <c r="E39" s="590"/>
      <c r="F39" s="590"/>
      <c r="G39" s="462"/>
    </row>
    <row r="40" spans="1:7" ht="24" customHeight="1">
      <c r="A40" s="724"/>
      <c r="B40" s="469" t="s">
        <v>964</v>
      </c>
      <c r="C40" s="531" t="s">
        <v>965</v>
      </c>
      <c r="D40" s="471">
        <v>115.06</v>
      </c>
      <c r="E40" s="471">
        <f>D40*D2</f>
        <v>5012.4163099999996</v>
      </c>
      <c r="F40" s="532">
        <f>E40*(1-F2)</f>
        <v>5012.4163099999996</v>
      </c>
      <c r="G40" s="462"/>
    </row>
    <row r="41" spans="1:7" ht="22.5" customHeight="1">
      <c r="A41" s="725"/>
      <c r="B41" s="533" t="s">
        <v>966</v>
      </c>
      <c r="C41" s="534" t="s">
        <v>967</v>
      </c>
      <c r="D41" s="535">
        <v>104.3</v>
      </c>
      <c r="E41" s="535">
        <f>D41*D2</f>
        <v>4543.6730499999994</v>
      </c>
      <c r="F41" s="536">
        <f>E41*(1-F2)</f>
        <v>4543.6730499999994</v>
      </c>
      <c r="G41" s="462"/>
    </row>
    <row r="42" spans="1:7" ht="26.25" customHeight="1">
      <c r="A42" s="726"/>
      <c r="B42" s="469" t="s">
        <v>968</v>
      </c>
      <c r="C42" s="531" t="s">
        <v>969</v>
      </c>
      <c r="D42" s="471">
        <v>103.04</v>
      </c>
      <c r="E42" s="471">
        <f>D42*D2</f>
        <v>4488.7830400000003</v>
      </c>
      <c r="F42" s="532">
        <f>E42*(1-F2)</f>
        <v>4488.7830400000003</v>
      </c>
      <c r="G42" s="462"/>
    </row>
    <row r="43" spans="1:7" ht="39" customHeight="1">
      <c r="A43" s="724"/>
      <c r="B43" s="533" t="s">
        <v>970</v>
      </c>
      <c r="C43" s="534" t="s">
        <v>971</v>
      </c>
      <c r="D43" s="535">
        <v>143.35</v>
      </c>
      <c r="E43" s="535">
        <f>D43*D2</f>
        <v>6244.8277249999992</v>
      </c>
      <c r="F43" s="536">
        <f>E43*(1-F2)</f>
        <v>6244.8277249999992</v>
      </c>
      <c r="G43" s="462"/>
    </row>
    <row r="44" spans="1:7" ht="20.25" customHeight="1">
      <c r="A44" s="726"/>
      <c r="B44" s="469" t="s">
        <v>972</v>
      </c>
      <c r="C44" s="531" t="s">
        <v>973</v>
      </c>
      <c r="D44" s="471">
        <v>136.80000000000001</v>
      </c>
      <c r="E44" s="471">
        <f>D44*D2</f>
        <v>5959.4868000000006</v>
      </c>
      <c r="F44" s="532">
        <f>E44*(1-F2)</f>
        <v>5959.4868000000006</v>
      </c>
      <c r="G44" s="462"/>
    </row>
    <row r="45" spans="1:7" ht="63" customHeight="1">
      <c r="A45" s="464"/>
      <c r="B45" s="533" t="s">
        <v>974</v>
      </c>
      <c r="C45" s="534" t="s">
        <v>975</v>
      </c>
      <c r="D45" s="535">
        <v>109.84</v>
      </c>
      <c r="E45" s="535">
        <f>D45*D2</f>
        <v>4785.0148399999998</v>
      </c>
      <c r="F45" s="536">
        <f>E45*(1-F2)</f>
        <v>4785.0148399999998</v>
      </c>
      <c r="G45" s="462"/>
    </row>
    <row r="46" spans="1:7" ht="63" customHeight="1">
      <c r="A46" s="464"/>
      <c r="B46" s="469" t="s">
        <v>976</v>
      </c>
      <c r="C46" s="531" t="s">
        <v>977</v>
      </c>
      <c r="D46" s="471">
        <v>249.42</v>
      </c>
      <c r="E46" s="471">
        <f>D46*D2</f>
        <v>10865.60817</v>
      </c>
      <c r="F46" s="532">
        <f>E46*(1-F2)</f>
        <v>10865.60817</v>
      </c>
      <c r="G46" s="462"/>
    </row>
    <row r="47" spans="1:7" ht="29.25" customHeight="1">
      <c r="A47" s="724"/>
      <c r="B47" s="533" t="s">
        <v>978</v>
      </c>
      <c r="C47" s="534" t="s">
        <v>979</v>
      </c>
      <c r="D47" s="535">
        <v>90.95</v>
      </c>
      <c r="E47" s="535">
        <f>D47*D2</f>
        <v>3962.1003249999999</v>
      </c>
      <c r="F47" s="536">
        <f>E47*(1-F2)</f>
        <v>3962.1003249999999</v>
      </c>
      <c r="G47" s="462"/>
    </row>
    <row r="48" spans="1:7" ht="27" customHeight="1">
      <c r="A48" s="725"/>
      <c r="B48" s="469" t="s">
        <v>980</v>
      </c>
      <c r="C48" s="531" t="s">
        <v>981</v>
      </c>
      <c r="D48" s="471">
        <v>87.17</v>
      </c>
      <c r="E48" s="471">
        <f>D48*D2</f>
        <v>3797.4302949999997</v>
      </c>
      <c r="F48" s="532">
        <f>E48*(1-F2)</f>
        <v>3797.4302949999997</v>
      </c>
      <c r="G48" s="462"/>
    </row>
    <row r="49" spans="1:7" ht="26.25" customHeight="1">
      <c r="A49" s="726"/>
      <c r="B49" s="533" t="s">
        <v>982</v>
      </c>
      <c r="C49" s="534" t="s">
        <v>983</v>
      </c>
      <c r="D49" s="535">
        <v>123.45</v>
      </c>
      <c r="E49" s="535">
        <f>D49*D2</f>
        <v>5377.9140749999997</v>
      </c>
      <c r="F49" s="536">
        <f>E49*(1-F2)</f>
        <v>5377.9140749999997</v>
      </c>
      <c r="G49" s="462"/>
    </row>
    <row r="50" spans="1:7" ht="63" customHeight="1">
      <c r="A50" s="464"/>
      <c r="B50" s="469" t="s">
        <v>984</v>
      </c>
      <c r="C50" s="531" t="s">
        <v>985</v>
      </c>
      <c r="D50" s="471">
        <v>117.4</v>
      </c>
      <c r="E50" s="471">
        <f>D50*D2</f>
        <v>5114.3549000000003</v>
      </c>
      <c r="F50" s="532">
        <f>E50*(1-F2)</f>
        <v>5114.3549000000003</v>
      </c>
      <c r="G50" s="462"/>
    </row>
    <row r="51" spans="1:7" ht="15.75" customHeight="1">
      <c r="A51" s="713" t="s">
        <v>986</v>
      </c>
      <c r="B51" s="590"/>
      <c r="C51" s="590"/>
      <c r="D51" s="590"/>
      <c r="E51" s="590"/>
      <c r="F51" s="590"/>
      <c r="G51" s="462"/>
    </row>
    <row r="52" spans="1:7" ht="63" customHeight="1">
      <c r="A52" s="464"/>
      <c r="B52" s="469" t="s">
        <v>987</v>
      </c>
      <c r="C52" s="531" t="s">
        <v>988</v>
      </c>
      <c r="D52" s="471">
        <v>42.83</v>
      </c>
      <c r="E52" s="471">
        <f>D52*D2</f>
        <v>1865.8247049999998</v>
      </c>
      <c r="F52" s="537">
        <f>E52*(1-F2)</f>
        <v>1865.8247049999998</v>
      </c>
      <c r="G52" s="462"/>
    </row>
    <row r="53" spans="1:7" ht="63" customHeight="1">
      <c r="A53" s="464"/>
      <c r="B53" s="538" t="s">
        <v>989</v>
      </c>
      <c r="C53" s="539" t="s">
        <v>990</v>
      </c>
      <c r="D53" s="540">
        <v>62.48</v>
      </c>
      <c r="E53" s="540">
        <f>D53*D2</f>
        <v>2721.8474799999999</v>
      </c>
      <c r="F53" s="541">
        <f>E53*(1-F2)</f>
        <v>2721.8474799999999</v>
      </c>
      <c r="G53" s="462"/>
    </row>
    <row r="54" spans="1:7" ht="15.75" customHeight="1">
      <c r="A54" s="714"/>
      <c r="B54" s="587"/>
      <c r="C54" s="587"/>
      <c r="D54" s="587"/>
      <c r="E54" s="587"/>
      <c r="F54" s="587"/>
    </row>
    <row r="55" spans="1:7" ht="15.75" customHeight="1"/>
    <row r="56" spans="1:7" ht="15.75" customHeight="1"/>
    <row r="57" spans="1:7" ht="15.75" customHeight="1"/>
    <row r="58" spans="1:7" ht="15.75" customHeight="1"/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51:F51"/>
    <mergeCell ref="A54:F54"/>
    <mergeCell ref="A1:F1"/>
    <mergeCell ref="A2:C2"/>
    <mergeCell ref="A4:F4"/>
    <mergeCell ref="A11:F11"/>
    <mergeCell ref="A18:F18"/>
    <mergeCell ref="A25:F25"/>
    <mergeCell ref="A28:A29"/>
    <mergeCell ref="A31:F31"/>
    <mergeCell ref="A39:F39"/>
    <mergeCell ref="A40:A42"/>
    <mergeCell ref="A43:A44"/>
    <mergeCell ref="A47:A49"/>
  </mergeCells>
  <pageMargins left="0.7" right="0.7" top="0.75" bottom="0.75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  <outlinePr summaryBelow="0" summaryRight="0"/>
  </sheetPr>
  <dimension ref="A1:T1001"/>
  <sheetViews>
    <sheetView workbookViewId="0">
      <pane ySplit="1" topLeftCell="A2" activePane="bottomLeft" state="frozen"/>
      <selection pane="bottomLeft" activeCell="H396" sqref="H396"/>
    </sheetView>
  </sheetViews>
  <sheetFormatPr defaultColWidth="14.3984375" defaultRowHeight="15" customHeight="1"/>
  <cols>
    <col min="1" max="1" width="42.09765625" customWidth="1"/>
    <col min="2" max="2" width="14.3984375" customWidth="1"/>
    <col min="3" max="3" width="28.69921875" style="565" customWidth="1"/>
    <col min="4" max="4" width="11.296875" customWidth="1"/>
    <col min="5" max="5" width="86" customWidth="1"/>
    <col min="6" max="6" width="14.3984375" customWidth="1"/>
    <col min="7" max="7" width="23" customWidth="1"/>
  </cols>
  <sheetData>
    <row r="1" spans="1:20" ht="13">
      <c r="A1" s="542"/>
    </row>
    <row r="2" spans="1:20" ht="23">
      <c r="A2" s="543" t="s">
        <v>991</v>
      </c>
      <c r="B2" s="8">
        <v>43.563499999999998</v>
      </c>
      <c r="C2" s="727" t="s">
        <v>992</v>
      </c>
      <c r="D2" s="581"/>
      <c r="E2" s="581"/>
      <c r="F2" s="728"/>
    </row>
    <row r="3" spans="1:20" ht="15.5">
      <c r="A3" s="544" t="s">
        <v>894</v>
      </c>
      <c r="B3" s="545" t="s">
        <v>993</v>
      </c>
      <c r="C3" s="563" t="s">
        <v>994</v>
      </c>
      <c r="D3" s="546" t="s">
        <v>995</v>
      </c>
      <c r="E3" s="547" t="s">
        <v>996</v>
      </c>
      <c r="F3" s="546" t="s">
        <v>997</v>
      </c>
    </row>
    <row r="4" spans="1:20" ht="18.5">
      <c r="A4" s="548" t="s">
        <v>1459</v>
      </c>
      <c r="B4" s="549">
        <v>71.47</v>
      </c>
      <c r="C4" s="564">
        <v>8595090558217</v>
      </c>
      <c r="D4" s="550">
        <v>75</v>
      </c>
      <c r="E4" s="551" t="s">
        <v>1460</v>
      </c>
      <c r="F4" s="552">
        <f t="shared" ref="F4:F67" si="0">B4*євро</f>
        <v>3113.4833449999996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ht="18.5">
      <c r="A5" s="548" t="s">
        <v>1349</v>
      </c>
      <c r="B5" s="549">
        <v>38.799999999999997</v>
      </c>
      <c r="C5" s="564">
        <v>8595090553908</v>
      </c>
      <c r="D5" s="550">
        <v>50</v>
      </c>
      <c r="E5" s="551" t="s">
        <v>1350</v>
      </c>
      <c r="F5" s="552">
        <f t="shared" si="0"/>
        <v>1690.2637999999997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ht="18.5">
      <c r="A6" s="548" t="s">
        <v>1379</v>
      </c>
      <c r="B6" s="549">
        <v>105.56</v>
      </c>
      <c r="C6" s="564">
        <v>8595090555506</v>
      </c>
      <c r="D6" s="550">
        <v>115</v>
      </c>
      <c r="E6" s="551" t="s">
        <v>1380</v>
      </c>
      <c r="F6" s="552">
        <f t="shared" si="0"/>
        <v>4598.5630599999995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18.5">
      <c r="A7" s="548" t="s">
        <v>1383</v>
      </c>
      <c r="B7" s="549">
        <v>107.58</v>
      </c>
      <c r="C7" s="564">
        <v>8595090555544</v>
      </c>
      <c r="D7" s="550">
        <v>120</v>
      </c>
      <c r="E7" s="551" t="s">
        <v>1384</v>
      </c>
      <c r="F7" s="552">
        <f t="shared" si="0"/>
        <v>4686.5613299999995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0" ht="18.5">
      <c r="A8" s="548" t="s">
        <v>1461</v>
      </c>
      <c r="B8" s="549">
        <v>80.790000000000006</v>
      </c>
      <c r="C8" s="564">
        <v>8595090558224</v>
      </c>
      <c r="D8" s="550">
        <v>75</v>
      </c>
      <c r="E8" s="551" t="s">
        <v>1462</v>
      </c>
      <c r="F8" s="552">
        <f t="shared" si="0"/>
        <v>3519.4951650000003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ht="18.5">
      <c r="A9" s="548" t="s">
        <v>1351</v>
      </c>
      <c r="B9" s="549">
        <v>61.72</v>
      </c>
      <c r="C9" s="564">
        <v>8595090553915</v>
      </c>
      <c r="D9" s="550">
        <v>50</v>
      </c>
      <c r="E9" s="560" t="s">
        <v>1352</v>
      </c>
      <c r="F9" s="552">
        <f t="shared" si="0"/>
        <v>2688.7392199999999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18.5">
      <c r="A10" s="548" t="s">
        <v>1381</v>
      </c>
      <c r="B10" s="549">
        <v>114.13</v>
      </c>
      <c r="C10" s="564">
        <v>8595090555513</v>
      </c>
      <c r="D10" s="550">
        <v>120</v>
      </c>
      <c r="E10" s="551" t="s">
        <v>1382</v>
      </c>
      <c r="F10" s="552">
        <f t="shared" si="0"/>
        <v>4971.902255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20" ht="18.5">
      <c r="A11" s="548" t="s">
        <v>1385</v>
      </c>
      <c r="B11" s="549">
        <v>125.21</v>
      </c>
      <c r="C11" s="564">
        <v>8595090555551</v>
      </c>
      <c r="D11" s="550">
        <v>120</v>
      </c>
      <c r="E11" s="551" t="s">
        <v>1386</v>
      </c>
      <c r="F11" s="552">
        <f t="shared" si="0"/>
        <v>5454.5858349999999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 ht="18.5">
      <c r="A12" s="548" t="s">
        <v>1353</v>
      </c>
      <c r="B12" s="549">
        <v>49.55</v>
      </c>
      <c r="C12" s="564">
        <v>8595090553991</v>
      </c>
      <c r="D12" s="550">
        <v>50</v>
      </c>
      <c r="E12" s="551" t="s">
        <v>1354</v>
      </c>
      <c r="F12" s="552">
        <f t="shared" si="0"/>
        <v>2158.5714249999996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spans="1:20" ht="18.5">
      <c r="A13" s="548" t="s">
        <v>1634</v>
      </c>
      <c r="B13" s="549">
        <v>89.53</v>
      </c>
      <c r="C13" s="564">
        <v>8595090564669</v>
      </c>
      <c r="D13" s="550">
        <v>55</v>
      </c>
      <c r="E13" s="551" t="s">
        <v>1635</v>
      </c>
      <c r="F13" s="552">
        <f t="shared" si="0"/>
        <v>3900.240155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spans="1:20" ht="18.5">
      <c r="A14" s="548" t="s">
        <v>1636</v>
      </c>
      <c r="B14" s="549">
        <v>147.56</v>
      </c>
      <c r="C14" s="564">
        <v>8595090564676</v>
      </c>
      <c r="D14" s="550">
        <v>115</v>
      </c>
      <c r="E14" s="551" t="s">
        <v>1637</v>
      </c>
      <c r="F14" s="552">
        <f t="shared" si="0"/>
        <v>6428.2300599999999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spans="1:20" ht="18.5">
      <c r="A15" s="548" t="s">
        <v>1398</v>
      </c>
      <c r="B15" s="549">
        <v>97.25</v>
      </c>
      <c r="C15" s="564">
        <v>8595090557043</v>
      </c>
      <c r="D15" s="550">
        <v>115</v>
      </c>
      <c r="E15" s="551" t="s">
        <v>1399</v>
      </c>
      <c r="F15" s="552">
        <f t="shared" si="0"/>
        <v>4236.5503749999998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spans="1:20" ht="18.5">
      <c r="A16" s="548" t="s">
        <v>1638</v>
      </c>
      <c r="B16" s="549">
        <v>105.31</v>
      </c>
      <c r="C16" s="564">
        <v>8595090564690</v>
      </c>
      <c r="D16" s="550">
        <v>115</v>
      </c>
      <c r="E16" s="551" t="s">
        <v>1639</v>
      </c>
      <c r="F16" s="552">
        <f t="shared" si="0"/>
        <v>4587.6721849999994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spans="1:20" ht="18.5">
      <c r="A17" s="548" t="s">
        <v>1640</v>
      </c>
      <c r="B17" s="549">
        <v>79.709999999999994</v>
      </c>
      <c r="C17" s="564">
        <v>8595090564713</v>
      </c>
      <c r="D17" s="550">
        <v>55</v>
      </c>
      <c r="E17" s="551" t="s">
        <v>1641</v>
      </c>
      <c r="F17" s="552">
        <f t="shared" si="0"/>
        <v>3472.4465849999997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spans="1:20" ht="18.5">
      <c r="A18" s="548" t="s">
        <v>1642</v>
      </c>
      <c r="B18" s="549">
        <v>137.97999999999999</v>
      </c>
      <c r="C18" s="564">
        <v>8595090564720</v>
      </c>
      <c r="D18" s="550">
        <v>115</v>
      </c>
      <c r="E18" s="551" t="s">
        <v>1643</v>
      </c>
      <c r="F18" s="552">
        <f t="shared" si="0"/>
        <v>6010.8917299999994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spans="1:20" ht="18.5">
      <c r="A19" s="548" t="s">
        <v>1355</v>
      </c>
      <c r="B19" s="549">
        <v>45.31</v>
      </c>
      <c r="C19" s="564">
        <v>8595090554004</v>
      </c>
      <c r="D19" s="550">
        <v>50</v>
      </c>
      <c r="E19" s="551" t="s">
        <v>1356</v>
      </c>
      <c r="F19" s="552">
        <f t="shared" si="0"/>
        <v>1973.862185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0" ht="18.5">
      <c r="A20" s="548" t="s">
        <v>1644</v>
      </c>
      <c r="B20" s="549">
        <v>85.5</v>
      </c>
      <c r="C20" s="564">
        <v>8595090564744</v>
      </c>
      <c r="D20" s="550">
        <v>55</v>
      </c>
      <c r="E20" s="551" t="s">
        <v>1645</v>
      </c>
      <c r="F20" s="552">
        <f t="shared" si="0"/>
        <v>3724.6792499999997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ht="15.75" customHeight="1">
      <c r="A21" s="548" t="s">
        <v>1646</v>
      </c>
      <c r="B21" s="549">
        <v>143.53</v>
      </c>
      <c r="C21" s="564">
        <v>8595090564751</v>
      </c>
      <c r="D21" s="550">
        <v>115</v>
      </c>
      <c r="E21" s="551" t="s">
        <v>1647</v>
      </c>
      <c r="F21" s="552">
        <f t="shared" si="0"/>
        <v>6252.6691549999996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ht="15.75" customHeight="1">
      <c r="A22" s="548" t="s">
        <v>1400</v>
      </c>
      <c r="B22" s="549">
        <v>98</v>
      </c>
      <c r="C22" s="564">
        <v>8595090557050</v>
      </c>
      <c r="D22" s="550">
        <v>105</v>
      </c>
      <c r="E22" s="551" t="s">
        <v>1401</v>
      </c>
      <c r="F22" s="552">
        <f t="shared" si="0"/>
        <v>4269.223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1:20" ht="15.75" customHeight="1">
      <c r="A23" s="548" t="s">
        <v>1648</v>
      </c>
      <c r="B23" s="549">
        <v>106.07</v>
      </c>
      <c r="C23" s="564">
        <v>8595090564775</v>
      </c>
      <c r="D23" s="550">
        <v>115</v>
      </c>
      <c r="E23" s="551" t="s">
        <v>1356</v>
      </c>
      <c r="F23" s="552">
        <f t="shared" si="0"/>
        <v>4620.7804449999994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15.75" customHeight="1">
      <c r="A24" s="548" t="s">
        <v>1649</v>
      </c>
      <c r="B24" s="549">
        <v>81.22</v>
      </c>
      <c r="C24" s="564">
        <v>8595090564799</v>
      </c>
      <c r="D24" s="550">
        <v>55</v>
      </c>
      <c r="E24" s="551" t="s">
        <v>1650</v>
      </c>
      <c r="F24" s="552">
        <f t="shared" si="0"/>
        <v>3538.2274699999998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5.75" customHeight="1">
      <c r="A25" s="548" t="s">
        <v>1651</v>
      </c>
      <c r="B25" s="549">
        <v>139.5</v>
      </c>
      <c r="C25" s="564">
        <v>8595090564805</v>
      </c>
      <c r="D25" s="550">
        <v>115</v>
      </c>
      <c r="E25" s="551" t="s">
        <v>1652</v>
      </c>
      <c r="F25" s="552">
        <f t="shared" si="0"/>
        <v>6077.1082499999993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0" ht="15.75" customHeight="1">
      <c r="A26" s="548" t="s">
        <v>1357</v>
      </c>
      <c r="B26" s="549">
        <v>48.8</v>
      </c>
      <c r="C26" s="564">
        <v>8595090554011</v>
      </c>
      <c r="D26" s="550">
        <v>50</v>
      </c>
      <c r="E26" s="551" t="s">
        <v>1358</v>
      </c>
      <c r="F26" s="552">
        <f t="shared" si="0"/>
        <v>2125.8987999999999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</row>
    <row r="27" spans="1:20" ht="15.75" customHeight="1">
      <c r="A27" s="548" t="s">
        <v>1653</v>
      </c>
      <c r="B27" s="549">
        <v>87.52</v>
      </c>
      <c r="C27" s="564">
        <v>8595090564829</v>
      </c>
      <c r="D27" s="550">
        <v>55</v>
      </c>
      <c r="E27" s="551" t="s">
        <v>1654</v>
      </c>
      <c r="F27" s="552">
        <f t="shared" si="0"/>
        <v>3812.6775199999997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</row>
    <row r="28" spans="1:20" ht="15.75" customHeight="1">
      <c r="A28" s="548" t="s">
        <v>1655</v>
      </c>
      <c r="B28" s="549">
        <v>145.79</v>
      </c>
      <c r="C28" s="564">
        <v>8595090564836</v>
      </c>
      <c r="D28" s="550">
        <v>115</v>
      </c>
      <c r="E28" s="551" t="s">
        <v>1656</v>
      </c>
      <c r="F28" s="552">
        <f t="shared" si="0"/>
        <v>6351.122664999999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</row>
    <row r="29" spans="1:20" ht="15.75" customHeight="1">
      <c r="A29" s="548" t="s">
        <v>1402</v>
      </c>
      <c r="B29" s="549">
        <v>96.74</v>
      </c>
      <c r="C29" s="564">
        <v>8595090557067</v>
      </c>
      <c r="D29" s="550">
        <v>115</v>
      </c>
      <c r="E29" s="551" t="s">
        <v>1358</v>
      </c>
      <c r="F29" s="552">
        <f t="shared" si="0"/>
        <v>4214.3329899999999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</row>
    <row r="30" spans="1:20" ht="15.75" customHeight="1">
      <c r="A30" s="548" t="s">
        <v>1657</v>
      </c>
      <c r="B30" s="549">
        <v>104.81</v>
      </c>
      <c r="C30" s="564">
        <v>8595090564850</v>
      </c>
      <c r="D30" s="550">
        <v>115</v>
      </c>
      <c r="E30" s="551" t="s">
        <v>1658</v>
      </c>
      <c r="F30" s="552">
        <f t="shared" si="0"/>
        <v>4565.8904350000003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</row>
    <row r="31" spans="1:20" ht="15.75" customHeight="1">
      <c r="A31" s="548" t="s">
        <v>1659</v>
      </c>
      <c r="B31" s="549">
        <v>78.95</v>
      </c>
      <c r="C31" s="564">
        <v>8595090564874</v>
      </c>
      <c r="D31" s="550">
        <v>55</v>
      </c>
      <c r="E31" s="551" t="s">
        <v>1660</v>
      </c>
      <c r="F31" s="552">
        <f t="shared" si="0"/>
        <v>3439.3383249999997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</row>
    <row r="32" spans="1:20" ht="15.75" customHeight="1">
      <c r="A32" s="548" t="s">
        <v>1661</v>
      </c>
      <c r="B32" s="549">
        <v>135.97</v>
      </c>
      <c r="C32" s="564">
        <v>8595090564881</v>
      </c>
      <c r="D32" s="550">
        <v>115</v>
      </c>
      <c r="E32" s="551" t="s">
        <v>1662</v>
      </c>
      <c r="F32" s="552">
        <f t="shared" si="0"/>
        <v>5923.3290950000001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</row>
    <row r="33" spans="1:20" ht="15.75" customHeight="1">
      <c r="A33" s="548" t="s">
        <v>1359</v>
      </c>
      <c r="B33" s="549">
        <v>45.55</v>
      </c>
      <c r="C33" s="564">
        <v>8595090554028</v>
      </c>
      <c r="D33" s="550">
        <v>50</v>
      </c>
      <c r="E33" s="551" t="s">
        <v>1360</v>
      </c>
      <c r="F33" s="552">
        <f t="shared" si="0"/>
        <v>1984.3174249999997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</row>
    <row r="34" spans="1:20" ht="15.75" customHeight="1">
      <c r="A34" s="548" t="s">
        <v>1663</v>
      </c>
      <c r="B34" s="549">
        <v>83.49</v>
      </c>
      <c r="C34" s="564">
        <v>8595090564904</v>
      </c>
      <c r="D34" s="550">
        <v>55</v>
      </c>
      <c r="E34" s="551" t="s">
        <v>1664</v>
      </c>
      <c r="F34" s="552">
        <f t="shared" si="0"/>
        <v>3637.1166149999995</v>
      </c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</row>
    <row r="35" spans="1:20" ht="15.75" customHeight="1">
      <c r="A35" s="548" t="s">
        <v>1665</v>
      </c>
      <c r="B35" s="549">
        <v>141.76</v>
      </c>
      <c r="C35" s="564">
        <v>8595090564911</v>
      </c>
      <c r="D35" s="550">
        <v>115</v>
      </c>
      <c r="E35" s="551" t="s">
        <v>1666</v>
      </c>
      <c r="F35" s="552">
        <f t="shared" si="0"/>
        <v>6175.5617599999996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</row>
    <row r="36" spans="1:20" ht="15.75" customHeight="1">
      <c r="A36" s="548" t="s">
        <v>1403</v>
      </c>
      <c r="B36" s="549">
        <v>97.25</v>
      </c>
      <c r="C36" s="564">
        <v>8595090557074</v>
      </c>
      <c r="D36" s="550">
        <v>115</v>
      </c>
      <c r="E36" s="551" t="s">
        <v>1404</v>
      </c>
      <c r="F36" s="552">
        <f t="shared" si="0"/>
        <v>4236.5503749999998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</row>
    <row r="37" spans="1:20" ht="15.75" customHeight="1">
      <c r="A37" s="548" t="s">
        <v>1667</v>
      </c>
      <c r="B37" s="549">
        <v>105.31</v>
      </c>
      <c r="C37" s="564">
        <v>8595090564935</v>
      </c>
      <c r="D37" s="550">
        <v>115</v>
      </c>
      <c r="E37" s="551" t="s">
        <v>1668</v>
      </c>
      <c r="F37" s="552">
        <f t="shared" si="0"/>
        <v>4587.6721849999994</v>
      </c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</row>
    <row r="38" spans="1:20" ht="15.75" customHeight="1">
      <c r="A38" s="548" t="s">
        <v>1669</v>
      </c>
      <c r="B38" s="549">
        <v>79.959999999999994</v>
      </c>
      <c r="C38" s="564">
        <v>8595090564959</v>
      </c>
      <c r="D38" s="550">
        <v>55</v>
      </c>
      <c r="E38" s="551" t="s">
        <v>1670</v>
      </c>
      <c r="F38" s="552">
        <f t="shared" si="0"/>
        <v>3483.3374599999997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1:20" ht="15.75" customHeight="1">
      <c r="A39" s="548" t="s">
        <v>1671</v>
      </c>
      <c r="B39" s="549">
        <v>138.24</v>
      </c>
      <c r="C39" s="564">
        <v>8595090564966</v>
      </c>
      <c r="D39" s="550">
        <v>115</v>
      </c>
      <c r="E39" s="551" t="s">
        <v>1672</v>
      </c>
      <c r="F39" s="552">
        <f t="shared" si="0"/>
        <v>6022.2182400000002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</row>
    <row r="40" spans="1:20" ht="15.75" customHeight="1">
      <c r="A40" s="548" t="s">
        <v>1673</v>
      </c>
      <c r="B40" s="549">
        <v>63.33</v>
      </c>
      <c r="C40" s="564">
        <v>8595090564980</v>
      </c>
      <c r="D40" s="550">
        <v>55</v>
      </c>
      <c r="E40" s="551" t="s">
        <v>1674</v>
      </c>
      <c r="F40" s="552">
        <f t="shared" si="0"/>
        <v>2758.8764549999996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</row>
    <row r="41" spans="1:20" ht="15.75" customHeight="1">
      <c r="A41" s="548" t="s">
        <v>1675</v>
      </c>
      <c r="B41" s="549">
        <v>111.28</v>
      </c>
      <c r="C41" s="564">
        <v>8595090564997</v>
      </c>
      <c r="D41" s="550">
        <v>115</v>
      </c>
      <c r="E41" s="551" t="s">
        <v>1676</v>
      </c>
      <c r="F41" s="552">
        <f t="shared" si="0"/>
        <v>4847.7462799999994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</row>
    <row r="42" spans="1:20" ht="15.75" customHeight="1">
      <c r="A42" s="548" t="s">
        <v>1677</v>
      </c>
      <c r="B42" s="549">
        <v>119.34</v>
      </c>
      <c r="C42" s="564">
        <v>8595090565000</v>
      </c>
      <c r="D42" s="550">
        <v>115</v>
      </c>
      <c r="E42" s="551" t="s">
        <v>1678</v>
      </c>
      <c r="F42" s="552">
        <f t="shared" si="0"/>
        <v>5198.8680899999999</v>
      </c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</row>
    <row r="43" spans="1:20" ht="15.75" customHeight="1">
      <c r="A43" s="548" t="s">
        <v>1679</v>
      </c>
      <c r="B43" s="549">
        <v>84.5</v>
      </c>
      <c r="C43" s="564">
        <v>8595090565031</v>
      </c>
      <c r="D43" s="550">
        <v>55</v>
      </c>
      <c r="E43" s="551" t="s">
        <v>1680</v>
      </c>
      <c r="F43" s="552">
        <f t="shared" si="0"/>
        <v>3681.1157499999999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</row>
    <row r="44" spans="1:20" ht="15.75" customHeight="1">
      <c r="A44" s="548" t="s">
        <v>1681</v>
      </c>
      <c r="B44" s="549">
        <v>152.77000000000001</v>
      </c>
      <c r="C44" s="564">
        <v>8595090565048</v>
      </c>
      <c r="D44" s="550">
        <v>115</v>
      </c>
      <c r="E44" s="551" t="s">
        <v>1682</v>
      </c>
      <c r="F44" s="552">
        <f t="shared" si="0"/>
        <v>6655.1958949999998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</row>
    <row r="45" spans="1:20" ht="15.75" customHeight="1">
      <c r="A45" s="548" t="s">
        <v>1361</v>
      </c>
      <c r="B45" s="549">
        <v>57.69</v>
      </c>
      <c r="C45" s="564">
        <v>8595090554035</v>
      </c>
      <c r="D45" s="550">
        <v>50</v>
      </c>
      <c r="E45" s="551" t="s">
        <v>1362</v>
      </c>
      <c r="F45" s="552">
        <f t="shared" si="0"/>
        <v>2513.1783149999997</v>
      </c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</row>
    <row r="46" spans="1:20" ht="15.75" customHeight="1">
      <c r="A46" s="548" t="s">
        <v>1405</v>
      </c>
      <c r="B46" s="549">
        <v>118.66</v>
      </c>
      <c r="C46" s="564">
        <v>8595090557081</v>
      </c>
      <c r="D46" s="550">
        <v>105</v>
      </c>
      <c r="E46" s="551" t="s">
        <v>1406</v>
      </c>
      <c r="F46" s="552">
        <f t="shared" si="0"/>
        <v>5169.2449099999994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0" ht="15.75" customHeight="1">
      <c r="A47" s="548" t="s">
        <v>1683</v>
      </c>
      <c r="B47" s="549">
        <v>128.49</v>
      </c>
      <c r="C47" s="564">
        <v>8595090565147</v>
      </c>
      <c r="D47" s="550">
        <v>115</v>
      </c>
      <c r="E47" s="551" t="s">
        <v>1684</v>
      </c>
      <c r="F47" s="552">
        <f t="shared" si="0"/>
        <v>5597.474115</v>
      </c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</row>
    <row r="48" spans="1:20" ht="15.75" customHeight="1">
      <c r="A48" s="548" t="s">
        <v>1685</v>
      </c>
      <c r="B48" s="549">
        <v>95.48</v>
      </c>
      <c r="C48" s="564">
        <v>8595090565161</v>
      </c>
      <c r="D48" s="550">
        <v>55</v>
      </c>
      <c r="E48" s="551" t="s">
        <v>1686</v>
      </c>
      <c r="F48" s="552">
        <f t="shared" si="0"/>
        <v>4159.4429799999998</v>
      </c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</row>
    <row r="49" spans="1:20" ht="15.75" customHeight="1">
      <c r="A49" s="548" t="s">
        <v>1687</v>
      </c>
      <c r="B49" s="549">
        <v>169.05</v>
      </c>
      <c r="C49" s="564">
        <v>8595090565178</v>
      </c>
      <c r="D49" s="550">
        <v>115</v>
      </c>
      <c r="E49" s="551" t="s">
        <v>1688</v>
      </c>
      <c r="F49" s="552">
        <f t="shared" si="0"/>
        <v>7364.4096749999999</v>
      </c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</row>
    <row r="50" spans="1:20" ht="15.75" customHeight="1">
      <c r="A50" s="548" t="s">
        <v>1689</v>
      </c>
      <c r="B50" s="549">
        <v>48.12</v>
      </c>
      <c r="C50" s="564">
        <v>8595090565192</v>
      </c>
      <c r="D50" s="550">
        <v>55</v>
      </c>
      <c r="E50" s="551" t="s">
        <v>1690</v>
      </c>
      <c r="F50" s="552">
        <f t="shared" si="0"/>
        <v>2096.2756199999999</v>
      </c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</row>
    <row r="51" spans="1:20" ht="15.75" customHeight="1">
      <c r="A51" s="548" t="s">
        <v>1691</v>
      </c>
      <c r="B51" s="549">
        <v>104.3</v>
      </c>
      <c r="C51" s="564">
        <v>8595090565208</v>
      </c>
      <c r="D51" s="550">
        <v>115</v>
      </c>
      <c r="E51" s="551" t="s">
        <v>1692</v>
      </c>
      <c r="F51" s="552">
        <f t="shared" si="0"/>
        <v>4543.6730499999994</v>
      </c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</row>
    <row r="52" spans="1:20" ht="15.75" customHeight="1">
      <c r="A52" s="548" t="s">
        <v>1693</v>
      </c>
      <c r="B52" s="549">
        <v>84.57</v>
      </c>
      <c r="C52" s="564">
        <v>8595090565222</v>
      </c>
      <c r="D52" s="550">
        <v>55</v>
      </c>
      <c r="E52" s="551" t="s">
        <v>1694</v>
      </c>
      <c r="F52" s="552">
        <f t="shared" si="0"/>
        <v>3684.1651949999996</v>
      </c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</row>
    <row r="53" spans="1:20" ht="15.75" customHeight="1">
      <c r="A53" s="548" t="s">
        <v>1695</v>
      </c>
      <c r="B53" s="549">
        <v>153.35</v>
      </c>
      <c r="C53" s="564">
        <v>8595090565239</v>
      </c>
      <c r="D53" s="550">
        <v>115</v>
      </c>
      <c r="E53" s="551" t="s">
        <v>1696</v>
      </c>
      <c r="F53" s="552">
        <f t="shared" si="0"/>
        <v>6680.4627249999994</v>
      </c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</row>
    <row r="54" spans="1:20" ht="15.75" customHeight="1">
      <c r="A54" s="548" t="s">
        <v>1697</v>
      </c>
      <c r="B54" s="549">
        <v>58.88</v>
      </c>
      <c r="C54" s="564">
        <v>8595090565253</v>
      </c>
      <c r="D54" s="550">
        <v>55</v>
      </c>
      <c r="E54" s="562" t="s">
        <v>1698</v>
      </c>
      <c r="F54" s="552">
        <f t="shared" si="0"/>
        <v>2565.0188800000001</v>
      </c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</row>
    <row r="55" spans="1:20" ht="15.75" customHeight="1">
      <c r="A55" s="548" t="s">
        <v>965</v>
      </c>
      <c r="B55" s="549">
        <v>115.06</v>
      </c>
      <c r="C55" s="564">
        <v>8595090565260</v>
      </c>
      <c r="D55" s="550">
        <v>115</v>
      </c>
      <c r="E55" s="551" t="s">
        <v>1699</v>
      </c>
      <c r="F55" s="552">
        <f t="shared" si="0"/>
        <v>5012.4163099999996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</row>
    <row r="56" spans="1:20" ht="15.75" customHeight="1">
      <c r="A56" s="548" t="s">
        <v>1700</v>
      </c>
      <c r="B56" s="549">
        <v>86.08</v>
      </c>
      <c r="C56" s="564">
        <v>8595090565284</v>
      </c>
      <c r="D56" s="550">
        <v>55</v>
      </c>
      <c r="E56" s="551" t="s">
        <v>1701</v>
      </c>
      <c r="F56" s="552">
        <f t="shared" si="0"/>
        <v>3749.9460799999997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</row>
    <row r="57" spans="1:20" ht="15.75" customHeight="1">
      <c r="A57" s="548" t="s">
        <v>1702</v>
      </c>
      <c r="B57" s="549">
        <v>154.86000000000001</v>
      </c>
      <c r="C57" s="564">
        <v>8595090565291</v>
      </c>
      <c r="D57" s="550">
        <v>115</v>
      </c>
      <c r="E57" s="551" t="s">
        <v>1703</v>
      </c>
      <c r="F57" s="552">
        <f t="shared" si="0"/>
        <v>6746.2436100000004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</row>
    <row r="58" spans="1:20" ht="15.75" customHeight="1">
      <c r="A58" s="548" t="s">
        <v>1704</v>
      </c>
      <c r="B58" s="549">
        <v>53.41</v>
      </c>
      <c r="C58" s="564">
        <v>8595090565314</v>
      </c>
      <c r="D58" s="550">
        <v>55</v>
      </c>
      <c r="E58" s="551" t="s">
        <v>1705</v>
      </c>
      <c r="F58" s="552">
        <f t="shared" si="0"/>
        <v>2326.7265349999998</v>
      </c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</row>
    <row r="59" spans="1:20" ht="15.75" customHeight="1">
      <c r="A59" s="548" t="s">
        <v>1706</v>
      </c>
      <c r="B59" s="549">
        <v>115.31</v>
      </c>
      <c r="C59" s="564">
        <v>8595090565321</v>
      </c>
      <c r="D59" s="550">
        <v>115</v>
      </c>
      <c r="E59" s="551" t="s">
        <v>1707</v>
      </c>
      <c r="F59" s="552">
        <f t="shared" si="0"/>
        <v>5023.3071849999997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</row>
    <row r="60" spans="1:20" ht="15.75" customHeight="1">
      <c r="A60" s="548" t="s">
        <v>1708</v>
      </c>
      <c r="B60" s="549">
        <v>89.36</v>
      </c>
      <c r="C60" s="564">
        <v>8595090565345</v>
      </c>
      <c r="D60" s="550">
        <v>55</v>
      </c>
      <c r="E60" s="551" t="s">
        <v>1709</v>
      </c>
      <c r="F60" s="552">
        <f t="shared" si="0"/>
        <v>3892.8343599999998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</row>
    <row r="61" spans="1:20" ht="15.75" customHeight="1">
      <c r="A61" s="548" t="s">
        <v>1710</v>
      </c>
      <c r="B61" s="549">
        <v>152.34</v>
      </c>
      <c r="C61" s="564">
        <v>8595090565352</v>
      </c>
      <c r="D61" s="550">
        <v>115</v>
      </c>
      <c r="E61" s="551" t="s">
        <v>1711</v>
      </c>
      <c r="F61" s="552">
        <f t="shared" si="0"/>
        <v>6636.4635899999994</v>
      </c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</row>
    <row r="62" spans="1:20" ht="15.75" customHeight="1">
      <c r="A62" s="548" t="s">
        <v>1712</v>
      </c>
      <c r="B62" s="549">
        <v>64.5</v>
      </c>
      <c r="C62" s="564">
        <v>8595090565376</v>
      </c>
      <c r="D62" s="550">
        <v>55</v>
      </c>
      <c r="E62" s="551" t="s">
        <v>1713</v>
      </c>
      <c r="F62" s="552">
        <f t="shared" si="0"/>
        <v>2809.84575</v>
      </c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</row>
    <row r="63" spans="1:20" ht="15.75" customHeight="1">
      <c r="A63" s="548" t="s">
        <v>1714</v>
      </c>
      <c r="B63" s="549">
        <v>125.46</v>
      </c>
      <c r="C63" s="564">
        <v>8595090565383</v>
      </c>
      <c r="D63" s="550">
        <v>115</v>
      </c>
      <c r="E63" s="551" t="s">
        <v>1715</v>
      </c>
      <c r="F63" s="552">
        <f t="shared" si="0"/>
        <v>5465.476709999999</v>
      </c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</row>
    <row r="64" spans="1:20" ht="15.75" customHeight="1">
      <c r="A64" s="548" t="s">
        <v>1716</v>
      </c>
      <c r="B64" s="549">
        <v>118.33</v>
      </c>
      <c r="C64" s="564">
        <v>8595090565406</v>
      </c>
      <c r="D64" s="550">
        <v>55</v>
      </c>
      <c r="E64" s="551" t="s">
        <v>1717</v>
      </c>
      <c r="F64" s="552">
        <f t="shared" si="0"/>
        <v>5154.8689549999999</v>
      </c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</row>
    <row r="65" spans="1:20" ht="15.75" customHeight="1">
      <c r="A65" s="548" t="s">
        <v>1718</v>
      </c>
      <c r="B65" s="549">
        <v>182.4</v>
      </c>
      <c r="C65" s="564">
        <v>8595090565413</v>
      </c>
      <c r="D65" s="550">
        <v>115</v>
      </c>
      <c r="E65" s="551" t="s">
        <v>1719</v>
      </c>
      <c r="F65" s="552">
        <f t="shared" si="0"/>
        <v>7945.9823999999999</v>
      </c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</row>
    <row r="66" spans="1:20" ht="15.75" customHeight="1">
      <c r="A66" s="548" t="s">
        <v>1365</v>
      </c>
      <c r="B66" s="549">
        <v>49.61</v>
      </c>
      <c r="C66" s="564">
        <v>8595090555018</v>
      </c>
      <c r="D66" s="550">
        <v>50</v>
      </c>
      <c r="E66" s="551" t="s">
        <v>1366</v>
      </c>
      <c r="F66" s="552">
        <f t="shared" si="0"/>
        <v>2161.1852349999999</v>
      </c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</row>
    <row r="67" spans="1:20" ht="15.75" customHeight="1">
      <c r="A67" s="548" t="s">
        <v>967</v>
      </c>
      <c r="B67" s="549">
        <v>104.3</v>
      </c>
      <c r="C67" s="564">
        <v>8595090557098</v>
      </c>
      <c r="D67" s="550">
        <v>105</v>
      </c>
      <c r="E67" s="551" t="s">
        <v>1407</v>
      </c>
      <c r="F67" s="552">
        <f t="shared" si="0"/>
        <v>4543.6730499999994</v>
      </c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</row>
    <row r="68" spans="1:20" ht="15.75" customHeight="1">
      <c r="A68" s="548" t="s">
        <v>1556</v>
      </c>
      <c r="B68" s="549">
        <v>114.63</v>
      </c>
      <c r="C68" s="564">
        <v>8595090563853</v>
      </c>
      <c r="D68" s="550">
        <v>115</v>
      </c>
      <c r="E68" s="551" t="s">
        <v>1557</v>
      </c>
      <c r="F68" s="552">
        <f t="shared" ref="F68:F131" si="1">B68*євро</f>
        <v>4993.6840049999992</v>
      </c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</row>
    <row r="69" spans="1:20" ht="15.75" customHeight="1">
      <c r="A69" s="548" t="s">
        <v>1558</v>
      </c>
      <c r="B69" s="549">
        <v>80.540000000000006</v>
      </c>
      <c r="C69" s="564">
        <v>8595090563877</v>
      </c>
      <c r="D69" s="550">
        <v>55</v>
      </c>
      <c r="E69" s="551" t="s">
        <v>1559</v>
      </c>
      <c r="F69" s="552">
        <f t="shared" si="1"/>
        <v>3508.6042900000002</v>
      </c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</row>
    <row r="70" spans="1:20" ht="15.75" customHeight="1">
      <c r="A70" s="548" t="s">
        <v>1560</v>
      </c>
      <c r="B70" s="549">
        <v>148.57</v>
      </c>
      <c r="C70" s="564">
        <v>8595090563884</v>
      </c>
      <c r="D70" s="550">
        <v>115</v>
      </c>
      <c r="E70" s="551" t="s">
        <v>1561</v>
      </c>
      <c r="F70" s="552">
        <f t="shared" si="1"/>
        <v>6472.229194999999</v>
      </c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</row>
    <row r="71" spans="1:20" ht="15.75" customHeight="1">
      <c r="A71" s="548" t="s">
        <v>1562</v>
      </c>
      <c r="B71" s="549">
        <v>54.34</v>
      </c>
      <c r="C71" s="564">
        <v>8595090563891</v>
      </c>
      <c r="D71" s="550">
        <v>55</v>
      </c>
      <c r="E71" s="551" t="s">
        <v>1563</v>
      </c>
      <c r="F71" s="552">
        <f t="shared" si="1"/>
        <v>2367.2405899999999</v>
      </c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</row>
    <row r="72" spans="1:20" ht="15.75" customHeight="1">
      <c r="A72" s="548" t="s">
        <v>1564</v>
      </c>
      <c r="B72" s="549">
        <v>102.03</v>
      </c>
      <c r="C72" s="564">
        <v>8595090563907</v>
      </c>
      <c r="D72" s="550">
        <v>115</v>
      </c>
      <c r="E72" s="551" t="s">
        <v>1565</v>
      </c>
      <c r="F72" s="552">
        <f t="shared" si="1"/>
        <v>4444.7839050000002</v>
      </c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</row>
    <row r="73" spans="1:20" ht="15.75" customHeight="1">
      <c r="A73" s="548" t="s">
        <v>1566</v>
      </c>
      <c r="B73" s="549">
        <v>110.1</v>
      </c>
      <c r="C73" s="564">
        <v>8595090563914</v>
      </c>
      <c r="D73" s="550">
        <v>115</v>
      </c>
      <c r="E73" s="551" t="s">
        <v>1567</v>
      </c>
      <c r="F73" s="552">
        <f t="shared" si="1"/>
        <v>4796.3413499999997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</row>
    <row r="74" spans="1:20" ht="15.75" customHeight="1">
      <c r="A74" s="548" t="s">
        <v>1568</v>
      </c>
      <c r="B74" s="549">
        <v>85.56</v>
      </c>
      <c r="C74" s="564">
        <v>8595090563952</v>
      </c>
      <c r="D74" s="550">
        <v>55</v>
      </c>
      <c r="E74" s="551" t="s">
        <v>1569</v>
      </c>
      <c r="F74" s="552">
        <f t="shared" si="1"/>
        <v>3727.29306</v>
      </c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</row>
    <row r="75" spans="1:20" ht="15.75" customHeight="1">
      <c r="A75" s="548" t="s">
        <v>1570</v>
      </c>
      <c r="B75" s="549">
        <v>143.02000000000001</v>
      </c>
      <c r="C75" s="564">
        <v>8595090563969</v>
      </c>
      <c r="D75" s="550">
        <v>115</v>
      </c>
      <c r="E75" s="551" t="s">
        <v>1571</v>
      </c>
      <c r="F75" s="552">
        <f t="shared" si="1"/>
        <v>6230.4517699999997</v>
      </c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</row>
    <row r="76" spans="1:20" ht="15.75" customHeight="1">
      <c r="A76" s="548" t="s">
        <v>1367</v>
      </c>
      <c r="B76" s="549">
        <v>52.88</v>
      </c>
      <c r="C76" s="564">
        <v>8595090555025</v>
      </c>
      <c r="D76" s="550">
        <v>50</v>
      </c>
      <c r="E76" s="551" t="s">
        <v>1368</v>
      </c>
      <c r="F76" s="552">
        <f t="shared" si="1"/>
        <v>2303.6378799999998</v>
      </c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</row>
    <row r="77" spans="1:20" ht="15.75" customHeight="1">
      <c r="A77" s="548" t="s">
        <v>1408</v>
      </c>
      <c r="B77" s="549">
        <v>106.57</v>
      </c>
      <c r="C77" s="564">
        <v>8595090557104</v>
      </c>
      <c r="D77" s="550">
        <v>115</v>
      </c>
      <c r="E77" s="551" t="s">
        <v>1409</v>
      </c>
      <c r="F77" s="552">
        <f t="shared" si="1"/>
        <v>4642.5621949999995</v>
      </c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</row>
    <row r="78" spans="1:20" ht="15.75" customHeight="1">
      <c r="A78" s="548" t="s">
        <v>1572</v>
      </c>
      <c r="B78" s="549">
        <v>116.9</v>
      </c>
      <c r="C78" s="564">
        <v>8595090563983</v>
      </c>
      <c r="D78" s="550">
        <v>115</v>
      </c>
      <c r="E78" s="551" t="s">
        <v>1573</v>
      </c>
      <c r="F78" s="552">
        <f t="shared" si="1"/>
        <v>5092.5731500000002</v>
      </c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</row>
    <row r="79" spans="1:20" ht="15.75" customHeight="1">
      <c r="A79" s="548" t="s">
        <v>1574</v>
      </c>
      <c r="B79" s="549">
        <v>85.08</v>
      </c>
      <c r="C79" s="564">
        <v>8595090564003</v>
      </c>
      <c r="D79" s="550">
        <v>55</v>
      </c>
      <c r="E79" s="551" t="s">
        <v>1575</v>
      </c>
      <c r="F79" s="552">
        <f t="shared" si="1"/>
        <v>3706.3825799999995</v>
      </c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</row>
    <row r="80" spans="1:20" ht="15.75" customHeight="1">
      <c r="A80" s="548" t="s">
        <v>1576</v>
      </c>
      <c r="B80" s="549">
        <v>152.34</v>
      </c>
      <c r="C80" s="564">
        <v>8595090564010</v>
      </c>
      <c r="D80" s="550">
        <v>115</v>
      </c>
      <c r="E80" s="551" t="s">
        <v>1577</v>
      </c>
      <c r="F80" s="552">
        <f t="shared" si="1"/>
        <v>6636.4635899999994</v>
      </c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</row>
    <row r="81" spans="1:20" ht="15.75" customHeight="1">
      <c r="A81" s="548" t="s">
        <v>1578</v>
      </c>
      <c r="B81" s="549">
        <v>45.85</v>
      </c>
      <c r="C81" s="564">
        <v>8595090564027</v>
      </c>
      <c r="D81" s="550">
        <v>55</v>
      </c>
      <c r="E81" s="551" t="s">
        <v>1579</v>
      </c>
      <c r="F81" s="552">
        <f t="shared" si="1"/>
        <v>1997.386475</v>
      </c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</row>
    <row r="82" spans="1:20" ht="15.75" customHeight="1">
      <c r="A82" s="548" t="s">
        <v>1580</v>
      </c>
      <c r="B82" s="549">
        <v>103.55</v>
      </c>
      <c r="C82" s="564">
        <v>8595090564034</v>
      </c>
      <c r="D82" s="550">
        <v>115</v>
      </c>
      <c r="E82" s="551" t="s">
        <v>1581</v>
      </c>
      <c r="F82" s="552">
        <f t="shared" si="1"/>
        <v>4511.0004249999993</v>
      </c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</row>
    <row r="83" spans="1:20" ht="15.75" customHeight="1">
      <c r="A83" s="548" t="s">
        <v>1582</v>
      </c>
      <c r="B83" s="549">
        <v>111.61</v>
      </c>
      <c r="C83" s="564">
        <v>8595090564041</v>
      </c>
      <c r="D83" s="550">
        <v>115</v>
      </c>
      <c r="E83" s="551" t="s">
        <v>1583</v>
      </c>
      <c r="F83" s="552">
        <f t="shared" si="1"/>
        <v>4862.1222349999998</v>
      </c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</row>
    <row r="84" spans="1:20" ht="15.75" customHeight="1">
      <c r="A84" s="548" t="s">
        <v>1584</v>
      </c>
      <c r="B84" s="549">
        <v>78.02</v>
      </c>
      <c r="C84" s="564">
        <v>8595090564089</v>
      </c>
      <c r="D84" s="550">
        <v>55</v>
      </c>
      <c r="E84" s="551" t="s">
        <v>1585</v>
      </c>
      <c r="F84" s="552">
        <f t="shared" si="1"/>
        <v>3398.8242699999996</v>
      </c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</row>
    <row r="85" spans="1:20" ht="15.75" customHeight="1">
      <c r="A85" s="548" t="s">
        <v>1586</v>
      </c>
      <c r="B85" s="549">
        <v>146.05000000000001</v>
      </c>
      <c r="C85" s="564">
        <v>8595090564096</v>
      </c>
      <c r="D85" s="550">
        <v>115</v>
      </c>
      <c r="E85" s="551" t="s">
        <v>1587</v>
      </c>
      <c r="F85" s="552">
        <f t="shared" si="1"/>
        <v>6362.4491749999997</v>
      </c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</row>
    <row r="86" spans="1:20" ht="15.75" customHeight="1">
      <c r="A86" s="548" t="s">
        <v>1369</v>
      </c>
      <c r="B86" s="549">
        <v>52.1</v>
      </c>
      <c r="C86" s="564">
        <v>8595090555032</v>
      </c>
      <c r="D86" s="550">
        <v>50</v>
      </c>
      <c r="E86" s="551" t="s">
        <v>1370</v>
      </c>
      <c r="F86" s="552">
        <f t="shared" si="1"/>
        <v>2269.6583500000002</v>
      </c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</row>
    <row r="87" spans="1:20" ht="15.75" customHeight="1">
      <c r="A87" s="548" t="s">
        <v>969</v>
      </c>
      <c r="B87" s="549">
        <v>103.04</v>
      </c>
      <c r="C87" s="564">
        <v>8595090557111</v>
      </c>
      <c r="D87" s="550">
        <v>115</v>
      </c>
      <c r="E87" s="551" t="s">
        <v>1410</v>
      </c>
      <c r="F87" s="552">
        <f t="shared" si="1"/>
        <v>4488.7830400000003</v>
      </c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</row>
    <row r="88" spans="1:20" ht="15.75" customHeight="1">
      <c r="A88" s="548" t="s">
        <v>1588</v>
      </c>
      <c r="B88" s="549">
        <v>110.85</v>
      </c>
      <c r="C88" s="564">
        <v>8595090564119</v>
      </c>
      <c r="D88" s="550">
        <v>115</v>
      </c>
      <c r="E88" s="551" t="s">
        <v>1589</v>
      </c>
      <c r="F88" s="552">
        <f t="shared" si="1"/>
        <v>4829.0139749999998</v>
      </c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</row>
    <row r="89" spans="1:20" ht="15.75" customHeight="1">
      <c r="A89" s="548" t="s">
        <v>1590</v>
      </c>
      <c r="B89" s="549">
        <v>145.79</v>
      </c>
      <c r="C89" s="564">
        <v>8595090564140</v>
      </c>
      <c r="D89" s="550">
        <v>115</v>
      </c>
      <c r="E89" s="551" t="s">
        <v>1591</v>
      </c>
      <c r="F89" s="552">
        <f t="shared" si="1"/>
        <v>6351.122664999999</v>
      </c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</row>
    <row r="90" spans="1:20" ht="15.75" customHeight="1">
      <c r="A90" s="548" t="s">
        <v>1592</v>
      </c>
      <c r="B90" s="549">
        <v>53.33</v>
      </c>
      <c r="C90" s="564">
        <v>8595090564157</v>
      </c>
      <c r="D90" s="550">
        <v>55</v>
      </c>
      <c r="E90" s="551" t="s">
        <v>1593</v>
      </c>
      <c r="F90" s="552">
        <f t="shared" si="1"/>
        <v>2323.2414549999999</v>
      </c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</row>
    <row r="91" spans="1:20" ht="15.75" customHeight="1">
      <c r="A91" s="548" t="s">
        <v>1594</v>
      </c>
      <c r="B91" s="549">
        <v>101.03</v>
      </c>
      <c r="C91" s="564">
        <v>8595090564164</v>
      </c>
      <c r="D91" s="550">
        <v>115</v>
      </c>
      <c r="E91" s="551" t="s">
        <v>1595</v>
      </c>
      <c r="F91" s="552">
        <f t="shared" si="1"/>
        <v>4401.220405</v>
      </c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</row>
    <row r="92" spans="1:20" ht="15.75" customHeight="1">
      <c r="A92" s="548" t="s">
        <v>1596</v>
      </c>
      <c r="B92" s="549">
        <v>109.09</v>
      </c>
      <c r="C92" s="564">
        <v>8595090564171</v>
      </c>
      <c r="D92" s="550">
        <v>115</v>
      </c>
      <c r="E92" s="551" t="s">
        <v>1597</v>
      </c>
      <c r="F92" s="552">
        <f t="shared" si="1"/>
        <v>4752.3422149999997</v>
      </c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</row>
    <row r="93" spans="1:20" ht="15.75" customHeight="1">
      <c r="A93" s="548" t="s">
        <v>1598</v>
      </c>
      <c r="B93" s="549">
        <v>72.98</v>
      </c>
      <c r="C93" s="564">
        <v>8595090564218</v>
      </c>
      <c r="D93" s="550">
        <v>55</v>
      </c>
      <c r="E93" s="551" t="s">
        <v>1599</v>
      </c>
      <c r="F93" s="552">
        <f t="shared" si="1"/>
        <v>3179.2642300000002</v>
      </c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</row>
    <row r="94" spans="1:20" ht="15.75" customHeight="1">
      <c r="A94" s="548" t="s">
        <v>1600</v>
      </c>
      <c r="B94" s="549">
        <v>140.25</v>
      </c>
      <c r="C94" s="564">
        <v>8595090564225</v>
      </c>
      <c r="D94" s="550">
        <v>115</v>
      </c>
      <c r="E94" s="551" t="s">
        <v>1601</v>
      </c>
      <c r="F94" s="552">
        <f t="shared" si="1"/>
        <v>6109.7808749999995</v>
      </c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</row>
    <row r="95" spans="1:20" ht="15.75" customHeight="1">
      <c r="A95" s="548" t="s">
        <v>1371</v>
      </c>
      <c r="B95" s="549">
        <v>52.86</v>
      </c>
      <c r="C95" s="564">
        <v>8595090555049</v>
      </c>
      <c r="D95" s="550">
        <v>50</v>
      </c>
      <c r="E95" s="551" t="s">
        <v>1372</v>
      </c>
      <c r="F95" s="552">
        <f t="shared" si="1"/>
        <v>2302.7666099999997</v>
      </c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</row>
    <row r="96" spans="1:20" ht="15.75" customHeight="1">
      <c r="A96" s="548" t="s">
        <v>1411</v>
      </c>
      <c r="B96" s="549">
        <v>104.55</v>
      </c>
      <c r="C96" s="564">
        <v>8595090557128</v>
      </c>
      <c r="D96" s="550">
        <v>115</v>
      </c>
      <c r="E96" s="551" t="s">
        <v>1412</v>
      </c>
      <c r="F96" s="552">
        <f t="shared" si="1"/>
        <v>4554.5639249999995</v>
      </c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</row>
    <row r="97" spans="1:20" ht="15.75" customHeight="1">
      <c r="A97" s="548" t="s">
        <v>1602</v>
      </c>
      <c r="B97" s="549">
        <v>112.62</v>
      </c>
      <c r="C97" s="564">
        <v>8595090564249</v>
      </c>
      <c r="D97" s="550">
        <v>115</v>
      </c>
      <c r="E97" s="551" t="s">
        <v>1603</v>
      </c>
      <c r="F97" s="552">
        <f t="shared" si="1"/>
        <v>4906.1213699999998</v>
      </c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</row>
    <row r="98" spans="1:20" ht="15.75" customHeight="1">
      <c r="A98" s="548" t="s">
        <v>1604</v>
      </c>
      <c r="B98" s="549">
        <v>79.790000000000006</v>
      </c>
      <c r="C98" s="564">
        <v>8595090564263</v>
      </c>
      <c r="D98" s="550">
        <v>55</v>
      </c>
      <c r="E98" s="551" t="s">
        <v>1605</v>
      </c>
      <c r="F98" s="552">
        <f t="shared" si="1"/>
        <v>3475.9316650000001</v>
      </c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</row>
    <row r="99" spans="1:20" ht="15.75" customHeight="1">
      <c r="A99" s="548" t="s">
        <v>1606</v>
      </c>
      <c r="B99" s="549">
        <v>148.06</v>
      </c>
      <c r="C99" s="564">
        <v>8595090564270</v>
      </c>
      <c r="D99" s="550">
        <v>115</v>
      </c>
      <c r="E99" s="551" t="s">
        <v>1607</v>
      </c>
      <c r="F99" s="552">
        <f t="shared" si="1"/>
        <v>6450.01181</v>
      </c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</row>
    <row r="100" spans="1:20" ht="15.75" customHeight="1">
      <c r="A100" s="548" t="s">
        <v>1608</v>
      </c>
      <c r="B100" s="549">
        <v>54.34</v>
      </c>
      <c r="C100" s="564">
        <v>8595090564287</v>
      </c>
      <c r="D100" s="550">
        <v>55</v>
      </c>
      <c r="E100" s="551" t="s">
        <v>1609</v>
      </c>
      <c r="F100" s="552">
        <f t="shared" si="1"/>
        <v>2367.2405899999999</v>
      </c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</row>
    <row r="101" spans="1:20" ht="15.75" customHeight="1">
      <c r="A101" s="548" t="s">
        <v>1610</v>
      </c>
      <c r="B101" s="549">
        <v>102.29</v>
      </c>
      <c r="C101" s="564">
        <v>8595090564294</v>
      </c>
      <c r="D101" s="550">
        <v>115</v>
      </c>
      <c r="E101" s="551" t="s">
        <v>1611</v>
      </c>
      <c r="F101" s="552">
        <f t="shared" si="1"/>
        <v>4456.1104150000001</v>
      </c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</row>
    <row r="102" spans="1:20" ht="15.75" customHeight="1">
      <c r="A102" s="548" t="s">
        <v>1612</v>
      </c>
      <c r="B102" s="549">
        <v>110.35</v>
      </c>
      <c r="C102" s="564">
        <v>8595090564300</v>
      </c>
      <c r="D102" s="550">
        <v>115</v>
      </c>
      <c r="E102" s="551" t="s">
        <v>1613</v>
      </c>
      <c r="F102" s="552">
        <f t="shared" si="1"/>
        <v>4807.2322249999997</v>
      </c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</row>
    <row r="103" spans="1:20" ht="15.75" customHeight="1">
      <c r="A103" s="548" t="s">
        <v>1614</v>
      </c>
      <c r="B103" s="549">
        <v>75.25</v>
      </c>
      <c r="C103" s="564">
        <v>8595090564348</v>
      </c>
      <c r="D103" s="550">
        <v>55</v>
      </c>
      <c r="E103" s="551" t="s">
        <v>1615</v>
      </c>
      <c r="F103" s="552">
        <f t="shared" si="1"/>
        <v>3278.1533749999999</v>
      </c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</row>
    <row r="104" spans="1:20" ht="15.75" customHeight="1">
      <c r="A104" s="548" t="s">
        <v>1616</v>
      </c>
      <c r="B104" s="549">
        <v>143.53</v>
      </c>
      <c r="C104" s="564">
        <v>8595090564355</v>
      </c>
      <c r="D104" s="550">
        <v>115</v>
      </c>
      <c r="E104" s="551" t="s">
        <v>1617</v>
      </c>
      <c r="F104" s="552">
        <f t="shared" si="1"/>
        <v>6252.6691549999996</v>
      </c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</row>
    <row r="105" spans="1:20" ht="15.75" customHeight="1">
      <c r="A105" s="548" t="s">
        <v>1618</v>
      </c>
      <c r="B105" s="549">
        <v>75.430000000000007</v>
      </c>
      <c r="C105" s="564">
        <v>8595090564379</v>
      </c>
      <c r="D105" s="550">
        <v>55</v>
      </c>
      <c r="E105" s="551" t="s">
        <v>1619</v>
      </c>
      <c r="F105" s="552">
        <f t="shared" si="1"/>
        <v>3285.9948050000003</v>
      </c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</row>
    <row r="106" spans="1:20" ht="15.75" customHeight="1">
      <c r="A106" s="548" t="s">
        <v>1620</v>
      </c>
      <c r="B106" s="549">
        <v>123.12</v>
      </c>
      <c r="C106" s="564">
        <v>8595090564386</v>
      </c>
      <c r="D106" s="550">
        <v>115</v>
      </c>
      <c r="E106" s="551" t="s">
        <v>1621</v>
      </c>
      <c r="F106" s="552">
        <f t="shared" si="1"/>
        <v>5363.5381200000002</v>
      </c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</row>
    <row r="107" spans="1:20" ht="15.75" customHeight="1">
      <c r="A107" s="548" t="s">
        <v>1622</v>
      </c>
      <c r="B107" s="549">
        <v>131.18</v>
      </c>
      <c r="C107" s="564">
        <v>8595090564393</v>
      </c>
      <c r="D107" s="550">
        <v>115</v>
      </c>
      <c r="E107" s="551" t="s">
        <v>1623</v>
      </c>
      <c r="F107" s="552">
        <f t="shared" si="1"/>
        <v>5714.6599299999998</v>
      </c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</row>
    <row r="108" spans="1:20" ht="15.75" customHeight="1">
      <c r="A108" s="548" t="s">
        <v>1624</v>
      </c>
      <c r="B108" s="549">
        <v>104.65</v>
      </c>
      <c r="C108" s="564">
        <v>8595090564423</v>
      </c>
      <c r="D108" s="550">
        <v>55</v>
      </c>
      <c r="E108" s="551" t="s">
        <v>1625</v>
      </c>
      <c r="F108" s="552">
        <f t="shared" si="1"/>
        <v>4558.9202750000004</v>
      </c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20" ht="15.75" customHeight="1">
      <c r="A109" s="548" t="s">
        <v>1626</v>
      </c>
      <c r="B109" s="549">
        <v>162.66999999999999</v>
      </c>
      <c r="C109" s="564">
        <v>8595090564430</v>
      </c>
      <c r="D109" s="550">
        <v>115</v>
      </c>
      <c r="E109" s="551" t="s">
        <v>1627</v>
      </c>
      <c r="F109" s="552">
        <f t="shared" si="1"/>
        <v>7086.4745449999991</v>
      </c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</row>
    <row r="110" spans="1:20" ht="15.75" customHeight="1">
      <c r="A110" s="548" t="s">
        <v>1373</v>
      </c>
      <c r="B110" s="549">
        <v>67.27</v>
      </c>
      <c r="C110" s="564">
        <v>8595090555056</v>
      </c>
      <c r="D110" s="550">
        <v>50</v>
      </c>
      <c r="E110" s="551" t="s">
        <v>1374</v>
      </c>
      <c r="F110" s="552">
        <f t="shared" si="1"/>
        <v>2930.5166449999997</v>
      </c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</row>
    <row r="111" spans="1:20" ht="15.75" customHeight="1">
      <c r="A111" s="548" t="s">
        <v>1413</v>
      </c>
      <c r="B111" s="549">
        <v>126.98</v>
      </c>
      <c r="C111" s="564">
        <v>8595090557135</v>
      </c>
      <c r="D111" s="550">
        <v>115</v>
      </c>
      <c r="E111" s="551" t="s">
        <v>1414</v>
      </c>
      <c r="F111" s="552">
        <f t="shared" si="1"/>
        <v>5531.6932299999999</v>
      </c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</row>
    <row r="112" spans="1:20" ht="15.75" customHeight="1">
      <c r="A112" s="548" t="s">
        <v>1628</v>
      </c>
      <c r="B112" s="549">
        <v>140.33000000000001</v>
      </c>
      <c r="C112" s="564">
        <v>8595090564614</v>
      </c>
      <c r="D112" s="550">
        <v>115</v>
      </c>
      <c r="E112" s="551" t="s">
        <v>1629</v>
      </c>
      <c r="F112" s="552">
        <f t="shared" si="1"/>
        <v>6113.2659549999998</v>
      </c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</row>
    <row r="113" spans="1:20" ht="15.75" customHeight="1">
      <c r="A113" s="548" t="s">
        <v>1630</v>
      </c>
      <c r="B113" s="549">
        <v>114.38</v>
      </c>
      <c r="C113" s="564">
        <v>8595090564638</v>
      </c>
      <c r="D113" s="550">
        <v>55</v>
      </c>
      <c r="E113" s="551" t="s">
        <v>1631</v>
      </c>
      <c r="F113" s="552">
        <f t="shared" si="1"/>
        <v>4982.7931299999991</v>
      </c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</row>
    <row r="114" spans="1:20" ht="15.75" customHeight="1">
      <c r="A114" s="548" t="s">
        <v>1632</v>
      </c>
      <c r="B114" s="549">
        <v>187.95</v>
      </c>
      <c r="C114" s="564">
        <v>8595090564645</v>
      </c>
      <c r="D114" s="550">
        <v>115</v>
      </c>
      <c r="E114" s="551" t="s">
        <v>1633</v>
      </c>
      <c r="F114" s="552">
        <f t="shared" si="1"/>
        <v>8187.7598249999992</v>
      </c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</row>
    <row r="115" spans="1:20" ht="15.75" customHeight="1">
      <c r="A115" s="548" t="s">
        <v>1720</v>
      </c>
      <c r="B115" s="549">
        <v>61.14</v>
      </c>
      <c r="C115" s="564">
        <v>8595090565437</v>
      </c>
      <c r="D115" s="550">
        <v>55</v>
      </c>
      <c r="E115" s="551" t="s">
        <v>1721</v>
      </c>
      <c r="F115" s="552">
        <f t="shared" si="1"/>
        <v>2663.4723899999999</v>
      </c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</row>
    <row r="116" spans="1:20" ht="15.75" customHeight="1">
      <c r="A116" s="548" t="s">
        <v>1722</v>
      </c>
      <c r="B116" s="549">
        <v>95.58</v>
      </c>
      <c r="C116" s="564">
        <v>8595090565444</v>
      </c>
      <c r="D116" s="550">
        <v>55</v>
      </c>
      <c r="E116" s="551" t="s">
        <v>1723</v>
      </c>
      <c r="F116" s="552">
        <f t="shared" si="1"/>
        <v>4163.7993299999998</v>
      </c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</row>
    <row r="117" spans="1:20" ht="15.75" customHeight="1">
      <c r="A117" s="548" t="s">
        <v>1724</v>
      </c>
      <c r="B117" s="549">
        <v>153.86000000000001</v>
      </c>
      <c r="C117" s="564">
        <v>8595090565451</v>
      </c>
      <c r="D117" s="550">
        <v>115</v>
      </c>
      <c r="E117" s="551" t="s">
        <v>1725</v>
      </c>
      <c r="F117" s="552">
        <f t="shared" si="1"/>
        <v>6702.6801100000002</v>
      </c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</row>
    <row r="118" spans="1:20" ht="15.75" customHeight="1">
      <c r="A118" s="548" t="s">
        <v>1726</v>
      </c>
      <c r="B118" s="549">
        <v>118.84</v>
      </c>
      <c r="C118" s="564">
        <v>8595090565475</v>
      </c>
      <c r="D118" s="550">
        <v>115</v>
      </c>
      <c r="E118" s="551" t="s">
        <v>1727</v>
      </c>
      <c r="F118" s="552">
        <f t="shared" si="1"/>
        <v>5177.0863399999998</v>
      </c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</row>
    <row r="119" spans="1:20" ht="15.75" customHeight="1">
      <c r="A119" s="548" t="s">
        <v>1728</v>
      </c>
      <c r="B119" s="549">
        <v>59.88</v>
      </c>
      <c r="C119" s="564">
        <v>8595090565499</v>
      </c>
      <c r="D119" s="550">
        <v>55</v>
      </c>
      <c r="E119" s="551" t="s">
        <v>1729</v>
      </c>
      <c r="F119" s="552">
        <f t="shared" si="1"/>
        <v>2608.5823799999998</v>
      </c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</row>
    <row r="120" spans="1:20" ht="15.75" customHeight="1">
      <c r="A120" s="548" t="s">
        <v>1730</v>
      </c>
      <c r="B120" s="549">
        <v>95.08</v>
      </c>
      <c r="C120" s="564">
        <v>8595090565505</v>
      </c>
      <c r="D120" s="550">
        <v>55</v>
      </c>
      <c r="E120" s="551" t="s">
        <v>1731</v>
      </c>
      <c r="F120" s="552">
        <f t="shared" si="1"/>
        <v>4142.0175799999997</v>
      </c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</row>
    <row r="121" spans="1:20" ht="15.75" customHeight="1">
      <c r="A121" s="548" t="s">
        <v>1732</v>
      </c>
      <c r="B121" s="549">
        <v>153.35</v>
      </c>
      <c r="C121" s="564">
        <v>8595090565512</v>
      </c>
      <c r="D121" s="550">
        <v>115</v>
      </c>
      <c r="E121" s="551" t="s">
        <v>1733</v>
      </c>
      <c r="F121" s="552">
        <f t="shared" si="1"/>
        <v>6680.4627249999994</v>
      </c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</row>
    <row r="122" spans="1:20" ht="15.75" customHeight="1">
      <c r="A122" s="548" t="s">
        <v>1734</v>
      </c>
      <c r="B122" s="549">
        <v>117.58</v>
      </c>
      <c r="C122" s="564">
        <v>8595090565536</v>
      </c>
      <c r="D122" s="550">
        <v>115</v>
      </c>
      <c r="E122" s="551" t="s">
        <v>1735</v>
      </c>
      <c r="F122" s="552">
        <f t="shared" si="1"/>
        <v>5122.1963299999998</v>
      </c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</row>
    <row r="123" spans="1:20" ht="15.75" customHeight="1">
      <c r="A123" s="548" t="s">
        <v>1311</v>
      </c>
      <c r="B123" s="549">
        <v>42.83</v>
      </c>
      <c r="C123" s="564">
        <v>8595090551713</v>
      </c>
      <c r="D123" s="550">
        <v>15</v>
      </c>
      <c r="E123" s="551" t="s">
        <v>1312</v>
      </c>
      <c r="F123" s="552">
        <f t="shared" si="1"/>
        <v>1865.8247049999998</v>
      </c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</row>
    <row r="124" spans="1:20" ht="15.75" customHeight="1">
      <c r="A124" s="548" t="s">
        <v>1313</v>
      </c>
      <c r="B124" s="549">
        <v>43.33</v>
      </c>
      <c r="C124" s="564">
        <v>8595090551720</v>
      </c>
      <c r="D124" s="550">
        <v>15</v>
      </c>
      <c r="E124" s="551" t="s">
        <v>1314</v>
      </c>
      <c r="F124" s="552">
        <f t="shared" si="1"/>
        <v>1887.6064549999999</v>
      </c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</row>
    <row r="125" spans="1:20" ht="15.75" customHeight="1">
      <c r="A125" s="548" t="s">
        <v>1319</v>
      </c>
      <c r="B125" s="549">
        <v>47.11</v>
      </c>
      <c r="C125" s="564">
        <v>8595090551768</v>
      </c>
      <c r="D125" s="550">
        <v>15</v>
      </c>
      <c r="E125" s="551" t="s">
        <v>1320</v>
      </c>
      <c r="F125" s="552">
        <f t="shared" si="1"/>
        <v>2052.2764849999999</v>
      </c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</row>
    <row r="126" spans="1:20" ht="15.75" customHeight="1">
      <c r="A126" s="548" t="s">
        <v>1317</v>
      </c>
      <c r="B126" s="549">
        <v>44.34</v>
      </c>
      <c r="C126" s="564">
        <v>8595090551744</v>
      </c>
      <c r="D126" s="550">
        <v>15</v>
      </c>
      <c r="E126" s="551" t="s">
        <v>1318</v>
      </c>
      <c r="F126" s="552">
        <f t="shared" si="1"/>
        <v>1931.6055900000001</v>
      </c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</row>
    <row r="127" spans="1:20" ht="15.75" customHeight="1">
      <c r="A127" s="548" t="s">
        <v>1315</v>
      </c>
      <c r="B127" s="549">
        <v>45.85</v>
      </c>
      <c r="C127" s="564">
        <v>8595090551737</v>
      </c>
      <c r="D127" s="550">
        <v>15</v>
      </c>
      <c r="E127" s="551" t="s">
        <v>1316</v>
      </c>
      <c r="F127" s="552">
        <f t="shared" si="1"/>
        <v>1997.386475</v>
      </c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</row>
    <row r="128" spans="1:20" ht="15.75" customHeight="1">
      <c r="A128" s="548" t="s">
        <v>1781</v>
      </c>
      <c r="B128" s="549">
        <v>35.270000000000003</v>
      </c>
      <c r="C128" s="564">
        <v>8595090567370</v>
      </c>
      <c r="D128" s="550">
        <v>46</v>
      </c>
      <c r="E128" s="551" t="s">
        <v>1782</v>
      </c>
      <c r="F128" s="552">
        <f t="shared" si="1"/>
        <v>1536.484645</v>
      </c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</row>
    <row r="129" spans="1:20" ht="15.75" customHeight="1">
      <c r="A129" s="548" t="s">
        <v>1502</v>
      </c>
      <c r="B129" s="549">
        <v>166.78</v>
      </c>
      <c r="C129" s="564">
        <v>8595090560944</v>
      </c>
      <c r="D129" s="550">
        <v>95</v>
      </c>
      <c r="E129" s="551" t="s">
        <v>1503</v>
      </c>
      <c r="F129" s="552">
        <f t="shared" si="1"/>
        <v>7265.5205299999998</v>
      </c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</row>
    <row r="130" spans="1:20" ht="15.75" customHeight="1">
      <c r="A130" s="548" t="s">
        <v>1504</v>
      </c>
      <c r="B130" s="549">
        <v>78.599999999999994</v>
      </c>
      <c r="C130" s="564">
        <v>8595090560951</v>
      </c>
      <c r="D130" s="550">
        <v>90</v>
      </c>
      <c r="E130" s="551" t="s">
        <v>1505</v>
      </c>
      <c r="F130" s="552">
        <f t="shared" si="1"/>
        <v>3424.0910999999996</v>
      </c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</row>
    <row r="131" spans="1:20" ht="15.75" customHeight="1">
      <c r="A131" s="548" t="s">
        <v>998</v>
      </c>
      <c r="B131" s="549">
        <v>170.81</v>
      </c>
      <c r="C131" s="564">
        <v>8595090506294</v>
      </c>
      <c r="D131" s="550">
        <v>350</v>
      </c>
      <c r="E131" s="551" t="s">
        <v>999</v>
      </c>
      <c r="F131" s="552">
        <f t="shared" si="1"/>
        <v>7441.0814350000001</v>
      </c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</row>
    <row r="132" spans="1:20" ht="15.75" customHeight="1">
      <c r="A132" s="548" t="s">
        <v>1055</v>
      </c>
      <c r="B132" s="549">
        <v>39.549999999999997</v>
      </c>
      <c r="C132" s="564">
        <v>8595090519164</v>
      </c>
      <c r="D132" s="550">
        <v>40</v>
      </c>
      <c r="E132" s="551" t="s">
        <v>1056</v>
      </c>
      <c r="F132" s="552">
        <f t="shared" ref="F132:F195" si="2">B132*євро</f>
        <v>1722.9364249999999</v>
      </c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</row>
    <row r="133" spans="1:20" ht="15.75" customHeight="1">
      <c r="A133" s="548" t="s">
        <v>1175</v>
      </c>
      <c r="B133" s="549">
        <v>172.07</v>
      </c>
      <c r="C133" s="564">
        <v>8595090537328</v>
      </c>
      <c r="D133" s="550">
        <v>365</v>
      </c>
      <c r="E133" s="551" t="s">
        <v>1176</v>
      </c>
      <c r="F133" s="552">
        <f t="shared" si="2"/>
        <v>7495.9714449999992</v>
      </c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</row>
    <row r="134" spans="1:20" ht="15.75" customHeight="1">
      <c r="A134" s="548" t="s">
        <v>1002</v>
      </c>
      <c r="B134" s="549">
        <v>75.08</v>
      </c>
      <c r="C134" s="564">
        <v>8595090512059</v>
      </c>
      <c r="D134" s="550">
        <v>70</v>
      </c>
      <c r="E134" s="551" t="s">
        <v>1003</v>
      </c>
      <c r="F134" s="552">
        <f t="shared" si="2"/>
        <v>3270.7475799999997</v>
      </c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</row>
    <row r="135" spans="1:20" ht="15.75" customHeight="1">
      <c r="A135" s="548" t="s">
        <v>1161</v>
      </c>
      <c r="B135" s="549">
        <v>23.92</v>
      </c>
      <c r="C135" s="564">
        <v>8595090535942</v>
      </c>
      <c r="D135" s="550">
        <v>75</v>
      </c>
      <c r="E135" s="551" t="s">
        <v>1162</v>
      </c>
      <c r="F135" s="552">
        <f t="shared" si="2"/>
        <v>1042.03892</v>
      </c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</row>
    <row r="136" spans="1:20" ht="15.75" customHeight="1">
      <c r="A136" s="548" t="s">
        <v>939</v>
      </c>
      <c r="B136" s="549">
        <v>69.33</v>
      </c>
      <c r="C136" s="564">
        <v>8595090518723</v>
      </c>
      <c r="D136" s="550">
        <v>240</v>
      </c>
      <c r="E136" s="551" t="s">
        <v>1050</v>
      </c>
      <c r="F136" s="552">
        <f t="shared" si="2"/>
        <v>3020.2574549999999</v>
      </c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</row>
    <row r="137" spans="1:20" ht="15.75" customHeight="1">
      <c r="A137" s="548" t="s">
        <v>1068</v>
      </c>
      <c r="B137" s="549">
        <v>77.599999999999994</v>
      </c>
      <c r="C137" s="564">
        <v>8595090519751</v>
      </c>
      <c r="D137" s="550">
        <v>250</v>
      </c>
      <c r="E137" s="551" t="s">
        <v>1069</v>
      </c>
      <c r="F137" s="552">
        <f t="shared" si="2"/>
        <v>3380.5275999999994</v>
      </c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</row>
    <row r="138" spans="1:20" ht="15.75" customHeight="1">
      <c r="A138" s="548" t="s">
        <v>941</v>
      </c>
      <c r="B138" s="549">
        <v>117.83</v>
      </c>
      <c r="C138" s="564">
        <v>8595090518488</v>
      </c>
      <c r="D138" s="550">
        <v>430</v>
      </c>
      <c r="E138" s="551" t="s">
        <v>1047</v>
      </c>
      <c r="F138" s="552">
        <f t="shared" si="2"/>
        <v>5133.0872049999998</v>
      </c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</row>
    <row r="139" spans="1:20" ht="15.75" customHeight="1">
      <c r="A139" s="548" t="s">
        <v>1048</v>
      </c>
      <c r="B139" s="549">
        <v>133.69999999999999</v>
      </c>
      <c r="C139" s="564">
        <v>8595090518495</v>
      </c>
      <c r="D139" s="550">
        <v>440</v>
      </c>
      <c r="E139" s="551" t="s">
        <v>1049</v>
      </c>
      <c r="F139" s="552">
        <f t="shared" si="2"/>
        <v>5824.439949999999</v>
      </c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</row>
    <row r="140" spans="1:20" ht="15.75" customHeight="1">
      <c r="A140" s="548" t="s">
        <v>947</v>
      </c>
      <c r="B140" s="549">
        <v>44.59</v>
      </c>
      <c r="C140" s="564">
        <v>8595090567387</v>
      </c>
      <c r="D140" s="550">
        <v>46</v>
      </c>
      <c r="E140" s="551" t="s">
        <v>1783</v>
      </c>
      <c r="F140" s="552">
        <f t="shared" si="2"/>
        <v>1942.4964649999999</v>
      </c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</row>
    <row r="141" spans="1:20" ht="15.75" customHeight="1">
      <c r="A141" s="548" t="s">
        <v>1545</v>
      </c>
      <c r="B141" s="549">
        <v>81.55</v>
      </c>
      <c r="C141" s="564">
        <v>8595090562627</v>
      </c>
      <c r="D141" s="550">
        <v>65</v>
      </c>
      <c r="E141" s="551" t="s">
        <v>1546</v>
      </c>
      <c r="F141" s="552">
        <f t="shared" si="2"/>
        <v>3552.6034249999998</v>
      </c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</row>
    <row r="142" spans="1:20" ht="15.75" customHeight="1">
      <c r="A142" s="548" t="s">
        <v>1423</v>
      </c>
      <c r="B142" s="549">
        <v>117.65</v>
      </c>
      <c r="C142" s="564">
        <v>8595090557197</v>
      </c>
      <c r="D142" s="550">
        <v>205</v>
      </c>
      <c r="E142" s="551" t="s">
        <v>1424</v>
      </c>
      <c r="F142" s="552">
        <f t="shared" si="2"/>
        <v>5125.2457750000003</v>
      </c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</row>
    <row r="143" spans="1:20" ht="15.75" customHeight="1">
      <c r="A143" s="548" t="s">
        <v>1425</v>
      </c>
      <c r="B143" s="549">
        <v>129.24</v>
      </c>
      <c r="C143" s="564">
        <v>8595090557203</v>
      </c>
      <c r="D143" s="550">
        <v>210</v>
      </c>
      <c r="E143" s="551" t="s">
        <v>1426</v>
      </c>
      <c r="F143" s="552">
        <f t="shared" si="2"/>
        <v>5630.1467400000001</v>
      </c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</row>
    <row r="144" spans="1:20" ht="15.75" customHeight="1">
      <c r="A144" s="548" t="s">
        <v>1427</v>
      </c>
      <c r="B144" s="549">
        <v>116.39</v>
      </c>
      <c r="C144" s="564">
        <v>8595090557210</v>
      </c>
      <c r="D144" s="550">
        <v>205</v>
      </c>
      <c r="E144" s="551" t="s">
        <v>1428</v>
      </c>
      <c r="F144" s="552">
        <f t="shared" si="2"/>
        <v>5070.3557649999993</v>
      </c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</row>
    <row r="145" spans="1:20" ht="15.75" customHeight="1">
      <c r="A145" s="554" t="s">
        <v>1429</v>
      </c>
      <c r="B145" s="555">
        <v>129.24</v>
      </c>
      <c r="C145" s="566">
        <v>8595090557227</v>
      </c>
      <c r="D145" s="556">
        <v>205</v>
      </c>
      <c r="E145" s="557" t="s">
        <v>1430</v>
      </c>
      <c r="F145" s="552">
        <f t="shared" si="2"/>
        <v>5630.1467400000001</v>
      </c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</row>
    <row r="146" spans="1:20" ht="15.75" customHeight="1">
      <c r="A146" s="548" t="s">
        <v>1415</v>
      </c>
      <c r="B146" s="549">
        <v>117.4</v>
      </c>
      <c r="C146" s="564">
        <v>8595090557159</v>
      </c>
      <c r="D146" s="550">
        <v>195</v>
      </c>
      <c r="E146" s="551" t="s">
        <v>1416</v>
      </c>
      <c r="F146" s="552">
        <f t="shared" si="2"/>
        <v>5114.3549000000003</v>
      </c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</row>
    <row r="147" spans="1:20" ht="15.75" customHeight="1">
      <c r="A147" s="548" t="s">
        <v>1417</v>
      </c>
      <c r="B147" s="549">
        <v>140.83000000000001</v>
      </c>
      <c r="C147" s="564">
        <v>8595090557166</v>
      </c>
      <c r="D147" s="550">
        <v>190</v>
      </c>
      <c r="E147" s="551" t="s">
        <v>1418</v>
      </c>
      <c r="F147" s="552">
        <f t="shared" si="2"/>
        <v>6135.047705</v>
      </c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</row>
    <row r="148" spans="1:20" ht="15.75" customHeight="1">
      <c r="A148" s="548" t="s">
        <v>1419</v>
      </c>
      <c r="B148" s="549">
        <v>116.14</v>
      </c>
      <c r="C148" s="564">
        <v>8595090557173</v>
      </c>
      <c r="D148" s="550">
        <v>195</v>
      </c>
      <c r="E148" s="551" t="s">
        <v>1420</v>
      </c>
      <c r="F148" s="552">
        <f t="shared" si="2"/>
        <v>5059.4648900000002</v>
      </c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</row>
    <row r="149" spans="1:20" ht="15.75" customHeight="1">
      <c r="A149" s="548" t="s">
        <v>1421</v>
      </c>
      <c r="B149" s="549">
        <v>128.99</v>
      </c>
      <c r="C149" s="564">
        <v>8595090557180</v>
      </c>
      <c r="D149" s="550">
        <v>200</v>
      </c>
      <c r="E149" s="551" t="s">
        <v>1422</v>
      </c>
      <c r="F149" s="552">
        <f t="shared" si="2"/>
        <v>5619.2558650000001</v>
      </c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</row>
    <row r="150" spans="1:20" ht="15.75" customHeight="1">
      <c r="A150" s="548" t="s">
        <v>1433</v>
      </c>
      <c r="B150" s="549">
        <v>170.56</v>
      </c>
      <c r="C150" s="564">
        <v>8595090557241</v>
      </c>
      <c r="D150" s="550">
        <v>270</v>
      </c>
      <c r="E150" s="551" t="s">
        <v>1434</v>
      </c>
      <c r="F150" s="552">
        <f t="shared" si="2"/>
        <v>7430.19056</v>
      </c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</row>
    <row r="151" spans="1:20" ht="15.75" customHeight="1">
      <c r="A151" s="548" t="s">
        <v>1435</v>
      </c>
      <c r="B151" s="549">
        <v>173.08</v>
      </c>
      <c r="C151" s="564">
        <v>8595090557258</v>
      </c>
      <c r="D151" s="550">
        <v>270</v>
      </c>
      <c r="E151" s="551" t="s">
        <v>1436</v>
      </c>
      <c r="F151" s="552">
        <f t="shared" si="2"/>
        <v>7539.9705800000002</v>
      </c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</row>
    <row r="152" spans="1:20" ht="15.75" customHeight="1">
      <c r="A152" s="548" t="s">
        <v>1431</v>
      </c>
      <c r="B152" s="549">
        <v>172.83</v>
      </c>
      <c r="C152" s="564">
        <v>8595090557234</v>
      </c>
      <c r="D152" s="550">
        <v>265</v>
      </c>
      <c r="E152" s="551" t="s">
        <v>1432</v>
      </c>
      <c r="F152" s="552">
        <f t="shared" si="2"/>
        <v>7529.0797050000001</v>
      </c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</row>
    <row r="153" spans="1:20" ht="15.75" customHeight="1">
      <c r="A153" s="548" t="s">
        <v>1437</v>
      </c>
      <c r="B153" s="549">
        <v>82.89</v>
      </c>
      <c r="C153" s="564">
        <v>8595090557708</v>
      </c>
      <c r="D153" s="550">
        <v>100</v>
      </c>
      <c r="E153" s="551" t="s">
        <v>1438</v>
      </c>
      <c r="F153" s="552">
        <f t="shared" si="2"/>
        <v>3610.9785149999998</v>
      </c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</row>
    <row r="154" spans="1:20" ht="15.75" customHeight="1">
      <c r="A154" s="548" t="s">
        <v>1439</v>
      </c>
      <c r="B154" s="549">
        <v>106.32</v>
      </c>
      <c r="C154" s="564">
        <v>8595090557715</v>
      </c>
      <c r="D154" s="550">
        <v>105</v>
      </c>
      <c r="E154" s="551" t="s">
        <v>1440</v>
      </c>
      <c r="F154" s="552">
        <f t="shared" si="2"/>
        <v>4631.6713199999995</v>
      </c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</row>
    <row r="155" spans="1:20" ht="15.75" customHeight="1">
      <c r="A155" s="548" t="s">
        <v>1784</v>
      </c>
      <c r="B155" s="549">
        <v>38.799999999999997</v>
      </c>
      <c r="C155" s="564">
        <v>8595090567394</v>
      </c>
      <c r="D155" s="550">
        <v>48</v>
      </c>
      <c r="E155" s="551" t="s">
        <v>1785</v>
      </c>
      <c r="F155" s="552">
        <f t="shared" si="2"/>
        <v>1690.2637999999997</v>
      </c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</row>
    <row r="156" spans="1:20" ht="15.75" customHeight="1">
      <c r="A156" s="548" t="s">
        <v>1786</v>
      </c>
      <c r="B156" s="549">
        <v>42.83</v>
      </c>
      <c r="C156" s="564">
        <v>8595090567400</v>
      </c>
      <c r="D156" s="550">
        <v>50</v>
      </c>
      <c r="E156" s="551" t="s">
        <v>1787</v>
      </c>
      <c r="F156" s="552">
        <f t="shared" si="2"/>
        <v>1865.8247049999998</v>
      </c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</row>
    <row r="157" spans="1:20" ht="15.75" customHeight="1">
      <c r="A157" s="548" t="s">
        <v>1090</v>
      </c>
      <c r="B157" s="549">
        <v>23.68</v>
      </c>
      <c r="C157" s="564">
        <v>8595090530046</v>
      </c>
      <c r="D157" s="550">
        <v>55</v>
      </c>
      <c r="E157" s="551" t="s">
        <v>1091</v>
      </c>
      <c r="F157" s="552">
        <f t="shared" si="2"/>
        <v>1031.58368</v>
      </c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</row>
    <row r="158" spans="1:20" ht="15.75" customHeight="1">
      <c r="A158" s="548" t="s">
        <v>1832</v>
      </c>
      <c r="B158" s="549">
        <v>146.63</v>
      </c>
      <c r="C158" s="564">
        <v>8595090570707</v>
      </c>
      <c r="D158" s="550">
        <v>155</v>
      </c>
      <c r="E158" s="551" t="s">
        <v>1833</v>
      </c>
      <c r="F158" s="552">
        <f t="shared" si="2"/>
        <v>6387.7160049999993</v>
      </c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</row>
    <row r="159" spans="1:20" ht="15.75" customHeight="1">
      <c r="A159" s="548" t="s">
        <v>1838</v>
      </c>
      <c r="B159" s="549">
        <v>130.5</v>
      </c>
      <c r="C159" s="564">
        <v>8595090570868</v>
      </c>
      <c r="D159" s="550">
        <v>62.1</v>
      </c>
      <c r="E159" s="551" t="s">
        <v>1839</v>
      </c>
      <c r="F159" s="552">
        <f t="shared" si="2"/>
        <v>5685.0367499999993</v>
      </c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</row>
    <row r="160" spans="1:20" ht="15.75" customHeight="1">
      <c r="A160" s="548" t="s">
        <v>1840</v>
      </c>
      <c r="B160" s="549">
        <v>298.55</v>
      </c>
      <c r="C160" s="564">
        <v>8595090570981</v>
      </c>
      <c r="D160" s="550">
        <v>575</v>
      </c>
      <c r="E160" s="551" t="s">
        <v>1841</v>
      </c>
      <c r="F160" s="552">
        <f t="shared" si="2"/>
        <v>13005.882925</v>
      </c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</row>
    <row r="161" spans="1:20" ht="15.75" customHeight="1">
      <c r="A161" s="548" t="s">
        <v>1231</v>
      </c>
      <c r="B161" s="549">
        <v>132.27000000000001</v>
      </c>
      <c r="C161" s="564">
        <v>8595090541813</v>
      </c>
      <c r="D161" s="550">
        <v>62</v>
      </c>
      <c r="E161" s="551" t="s">
        <v>1232</v>
      </c>
      <c r="F161" s="552">
        <f t="shared" si="2"/>
        <v>5762.1441450000002</v>
      </c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</row>
    <row r="162" spans="1:20" ht="15.75" customHeight="1">
      <c r="A162" s="548" t="s">
        <v>971</v>
      </c>
      <c r="B162" s="549">
        <v>143.35</v>
      </c>
      <c r="C162" s="564">
        <v>8595090561491</v>
      </c>
      <c r="D162" s="550">
        <v>160</v>
      </c>
      <c r="E162" s="551" t="s">
        <v>1520</v>
      </c>
      <c r="F162" s="552">
        <f t="shared" si="2"/>
        <v>6244.8277249999992</v>
      </c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</row>
    <row r="163" spans="1:20" ht="15.75" customHeight="1">
      <c r="A163" s="548" t="s">
        <v>1830</v>
      </c>
      <c r="B163" s="549">
        <v>146.63</v>
      </c>
      <c r="C163" s="564">
        <v>8595090570691</v>
      </c>
      <c r="D163" s="550">
        <v>155</v>
      </c>
      <c r="E163" s="551" t="s">
        <v>1831</v>
      </c>
      <c r="F163" s="552">
        <f t="shared" si="2"/>
        <v>6387.7160049999993</v>
      </c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</row>
    <row r="164" spans="1:20" ht="15.75" customHeight="1">
      <c r="A164" s="548" t="s">
        <v>1836</v>
      </c>
      <c r="B164" s="549">
        <v>130.5</v>
      </c>
      <c r="C164" s="564">
        <v>8595090570851</v>
      </c>
      <c r="D164" s="550">
        <v>62</v>
      </c>
      <c r="E164" s="551" t="s">
        <v>1837</v>
      </c>
      <c r="F164" s="552">
        <f t="shared" si="2"/>
        <v>5685.0367499999993</v>
      </c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</row>
    <row r="165" spans="1:20" ht="15.75" customHeight="1">
      <c r="A165" s="548" t="s">
        <v>1750</v>
      </c>
      <c r="B165" s="549">
        <v>245.89</v>
      </c>
      <c r="C165" s="564">
        <v>8595090566205</v>
      </c>
      <c r="D165" s="550">
        <v>312</v>
      </c>
      <c r="E165" s="551" t="s">
        <v>1751</v>
      </c>
      <c r="F165" s="552">
        <f t="shared" si="2"/>
        <v>10711.829014999999</v>
      </c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</row>
    <row r="166" spans="1:20" ht="15.75" customHeight="1">
      <c r="A166" s="548" t="s">
        <v>1217</v>
      </c>
      <c r="B166" s="549">
        <v>131.76</v>
      </c>
      <c r="C166" s="564">
        <v>8595090541653</v>
      </c>
      <c r="D166" s="550">
        <v>63</v>
      </c>
      <c r="E166" s="551" t="s">
        <v>1218</v>
      </c>
      <c r="F166" s="552">
        <f t="shared" si="2"/>
        <v>5739.9267599999994</v>
      </c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</row>
    <row r="167" spans="1:20" ht="15.75" customHeight="1">
      <c r="A167" s="548" t="s">
        <v>1742</v>
      </c>
      <c r="B167" s="549">
        <v>192.48</v>
      </c>
      <c r="C167" s="564">
        <v>8595090565703</v>
      </c>
      <c r="D167" s="550">
        <v>65</v>
      </c>
      <c r="E167" s="551" t="s">
        <v>1743</v>
      </c>
      <c r="F167" s="552">
        <f t="shared" si="2"/>
        <v>8385.1024799999996</v>
      </c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</row>
    <row r="168" spans="1:20" ht="15.75" customHeight="1">
      <c r="A168" s="548" t="s">
        <v>973</v>
      </c>
      <c r="B168" s="549">
        <v>136.80000000000001</v>
      </c>
      <c r="C168" s="564">
        <v>8595090561484</v>
      </c>
      <c r="D168" s="550">
        <v>155</v>
      </c>
      <c r="E168" s="551" t="s">
        <v>1519</v>
      </c>
      <c r="F168" s="552">
        <f t="shared" si="2"/>
        <v>5959.4868000000006</v>
      </c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</row>
    <row r="169" spans="1:20" ht="15.75" customHeight="1">
      <c r="A169" s="548" t="s">
        <v>1181</v>
      </c>
      <c r="B169" s="549">
        <v>109.84</v>
      </c>
      <c r="C169" s="564">
        <v>8595090538066</v>
      </c>
      <c r="D169" s="550">
        <v>155</v>
      </c>
      <c r="E169" s="551" t="s">
        <v>1182</v>
      </c>
      <c r="F169" s="552">
        <f t="shared" si="2"/>
        <v>4785.0148399999998</v>
      </c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</row>
    <row r="170" spans="1:20" ht="15.75" customHeight="1">
      <c r="A170" s="548" t="s">
        <v>1744</v>
      </c>
      <c r="B170" s="549">
        <v>93.72</v>
      </c>
      <c r="C170" s="564">
        <v>8595090565741</v>
      </c>
      <c r="D170" s="550">
        <v>150</v>
      </c>
      <c r="E170" s="551" t="s">
        <v>1745</v>
      </c>
      <c r="F170" s="552">
        <f t="shared" si="2"/>
        <v>4082.7712199999996</v>
      </c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</row>
    <row r="171" spans="1:20" ht="15.75" customHeight="1">
      <c r="A171" s="548" t="s">
        <v>1842</v>
      </c>
      <c r="B171" s="549">
        <v>105.06</v>
      </c>
      <c r="C171" s="564">
        <v>8595090571087</v>
      </c>
      <c r="D171" s="550">
        <v>150</v>
      </c>
      <c r="E171" s="551" t="s">
        <v>1843</v>
      </c>
      <c r="F171" s="552">
        <f t="shared" si="2"/>
        <v>4576.7813100000003</v>
      </c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</row>
    <row r="172" spans="1:20" ht="15.75" customHeight="1">
      <c r="A172" s="548" t="s">
        <v>1245</v>
      </c>
      <c r="B172" s="549">
        <v>90.19</v>
      </c>
      <c r="C172" s="564">
        <v>8595090542100</v>
      </c>
      <c r="D172" s="550">
        <v>59</v>
      </c>
      <c r="E172" s="551" t="s">
        <v>1246</v>
      </c>
      <c r="F172" s="552">
        <f t="shared" si="2"/>
        <v>3928.9920649999999</v>
      </c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</row>
    <row r="173" spans="1:20" ht="15.75" customHeight="1">
      <c r="A173" s="548" t="s">
        <v>1243</v>
      </c>
      <c r="B173" s="549">
        <v>90.19</v>
      </c>
      <c r="C173" s="564">
        <v>8595090542094</v>
      </c>
      <c r="D173" s="550">
        <v>50</v>
      </c>
      <c r="E173" s="551" t="s">
        <v>1244</v>
      </c>
      <c r="F173" s="552">
        <f t="shared" si="2"/>
        <v>3928.9920649999999</v>
      </c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</row>
    <row r="174" spans="1:20" ht="15.75" customHeight="1">
      <c r="A174" s="548" t="s">
        <v>1233</v>
      </c>
      <c r="B174" s="549">
        <v>92.21</v>
      </c>
      <c r="C174" s="564">
        <v>8595090541967</v>
      </c>
      <c r="D174" s="550">
        <v>59</v>
      </c>
      <c r="E174" s="551" t="s">
        <v>1234</v>
      </c>
      <c r="F174" s="552">
        <f t="shared" si="2"/>
        <v>4016.9903349999995</v>
      </c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</row>
    <row r="175" spans="1:20" ht="15.75" customHeight="1">
      <c r="A175" s="548" t="s">
        <v>1740</v>
      </c>
      <c r="B175" s="549">
        <v>134.28</v>
      </c>
      <c r="C175" s="564">
        <v>8595090565697</v>
      </c>
      <c r="D175" s="550">
        <v>1295</v>
      </c>
      <c r="E175" s="551" t="s">
        <v>1741</v>
      </c>
      <c r="F175" s="552">
        <f t="shared" si="2"/>
        <v>5849.7067799999995</v>
      </c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</row>
    <row r="176" spans="1:20" ht="15.75" customHeight="1">
      <c r="A176" s="548" t="s">
        <v>1108</v>
      </c>
      <c r="B176" s="549">
        <v>66.510000000000005</v>
      </c>
      <c r="C176" s="564">
        <v>8595090533825</v>
      </c>
      <c r="D176" s="550">
        <v>150</v>
      </c>
      <c r="E176" s="551" t="s">
        <v>1109</v>
      </c>
      <c r="F176" s="552">
        <f t="shared" si="2"/>
        <v>2897.4083850000002</v>
      </c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</row>
    <row r="177" spans="1:20" ht="15.75" customHeight="1">
      <c r="A177" s="548" t="s">
        <v>1215</v>
      </c>
      <c r="B177" s="549">
        <v>168.04</v>
      </c>
      <c r="C177" s="564">
        <v>8595090541639</v>
      </c>
      <c r="D177" s="550">
        <v>1088</v>
      </c>
      <c r="E177" s="551" t="s">
        <v>1216</v>
      </c>
      <c r="F177" s="552">
        <f t="shared" si="2"/>
        <v>7320.4105399999989</v>
      </c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</row>
    <row r="178" spans="1:20" ht="15.75" customHeight="1">
      <c r="A178" s="548" t="s">
        <v>1000</v>
      </c>
      <c r="B178" s="549">
        <v>55.43</v>
      </c>
      <c r="C178" s="564">
        <v>8595090509684</v>
      </c>
      <c r="D178" s="550">
        <v>50</v>
      </c>
      <c r="E178" s="551" t="s">
        <v>1001</v>
      </c>
      <c r="F178" s="552">
        <f t="shared" si="2"/>
        <v>2414.7248049999998</v>
      </c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</row>
    <row r="179" spans="1:20" ht="15.75" customHeight="1">
      <c r="A179" s="548" t="s">
        <v>1834</v>
      </c>
      <c r="B179" s="549">
        <v>80.62</v>
      </c>
      <c r="C179" s="564">
        <v>8595090570844</v>
      </c>
      <c r="D179" s="550">
        <v>86</v>
      </c>
      <c r="E179" s="551" t="s">
        <v>1835</v>
      </c>
      <c r="F179" s="552">
        <f t="shared" si="2"/>
        <v>3512.0893700000001</v>
      </c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</row>
    <row r="180" spans="1:20" ht="15.75" customHeight="1">
      <c r="A180" s="548" t="s">
        <v>1860</v>
      </c>
      <c r="B180" s="549">
        <v>82.13</v>
      </c>
      <c r="C180" s="564">
        <v>8595090571209</v>
      </c>
      <c r="D180" s="550">
        <v>86</v>
      </c>
      <c r="E180" s="551" t="s">
        <v>1861</v>
      </c>
      <c r="F180" s="552">
        <f t="shared" si="2"/>
        <v>3577.8702549999998</v>
      </c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</row>
    <row r="181" spans="1:20" ht="15.75" customHeight="1">
      <c r="A181" s="548" t="s">
        <v>1012</v>
      </c>
      <c r="B181" s="549">
        <v>86.07</v>
      </c>
      <c r="C181" s="564">
        <v>8595090514022</v>
      </c>
      <c r="D181" s="550">
        <v>100</v>
      </c>
      <c r="E181" s="551" t="s">
        <v>1013</v>
      </c>
      <c r="F181" s="552">
        <f t="shared" si="2"/>
        <v>3749.5104449999994</v>
      </c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</row>
    <row r="182" spans="1:20" ht="15.75" customHeight="1">
      <c r="A182" s="548" t="s">
        <v>1008</v>
      </c>
      <c r="B182" s="549">
        <v>82.13</v>
      </c>
      <c r="C182" s="564">
        <v>8595090513506</v>
      </c>
      <c r="D182" s="550">
        <v>100</v>
      </c>
      <c r="E182" s="551" t="s">
        <v>1009</v>
      </c>
      <c r="F182" s="552">
        <f t="shared" si="2"/>
        <v>3577.8702549999998</v>
      </c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</row>
    <row r="183" spans="1:20" ht="15.75" customHeight="1">
      <c r="A183" s="548" t="s">
        <v>1025</v>
      </c>
      <c r="B183" s="549">
        <v>97.22</v>
      </c>
      <c r="C183" s="564">
        <v>8595090516750</v>
      </c>
      <c r="D183" s="550">
        <v>100</v>
      </c>
      <c r="E183" s="551" t="s">
        <v>1026</v>
      </c>
      <c r="F183" s="552">
        <f t="shared" si="2"/>
        <v>4235.2434699999994</v>
      </c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</row>
    <row r="184" spans="1:20" ht="15.75" customHeight="1">
      <c r="A184" s="548" t="s">
        <v>1474</v>
      </c>
      <c r="B184" s="549">
        <v>43.84</v>
      </c>
      <c r="C184" s="564">
        <v>8595090560579</v>
      </c>
      <c r="D184" s="550">
        <v>60</v>
      </c>
      <c r="E184" s="551" t="s">
        <v>1475</v>
      </c>
      <c r="F184" s="552">
        <f t="shared" si="2"/>
        <v>1909.82384</v>
      </c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</row>
    <row r="185" spans="1:20" ht="15.75" customHeight="1">
      <c r="A185" s="548" t="s">
        <v>1767</v>
      </c>
      <c r="B185" s="549">
        <v>88.18</v>
      </c>
      <c r="C185" s="564">
        <v>8595090567264</v>
      </c>
      <c r="D185" s="550">
        <v>80</v>
      </c>
      <c r="E185" s="551" t="s">
        <v>1768</v>
      </c>
      <c r="F185" s="552">
        <f t="shared" si="2"/>
        <v>3841.4294300000001</v>
      </c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</row>
    <row r="186" spans="1:20" ht="15.75" customHeight="1">
      <c r="A186" s="548" t="s">
        <v>1291</v>
      </c>
      <c r="B186" s="549">
        <v>52.91</v>
      </c>
      <c r="C186" s="564">
        <v>8595090551409</v>
      </c>
      <c r="D186" s="550">
        <v>55</v>
      </c>
      <c r="E186" s="551" t="s">
        <v>1292</v>
      </c>
      <c r="F186" s="552">
        <f t="shared" si="2"/>
        <v>2304.9447849999997</v>
      </c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</row>
    <row r="187" spans="1:20" ht="15.75" customHeight="1">
      <c r="A187" s="548" t="s">
        <v>1072</v>
      </c>
      <c r="B187" s="549">
        <v>81.38</v>
      </c>
      <c r="C187" s="564">
        <v>8595090520948</v>
      </c>
      <c r="D187" s="550">
        <v>100</v>
      </c>
      <c r="E187" s="551" t="s">
        <v>1073</v>
      </c>
      <c r="F187" s="552">
        <f t="shared" si="2"/>
        <v>3545.1976299999997</v>
      </c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</row>
    <row r="188" spans="1:20" ht="15.75" customHeight="1">
      <c r="A188" s="548" t="s">
        <v>1006</v>
      </c>
      <c r="B188" s="549">
        <v>79.11</v>
      </c>
      <c r="C188" s="564">
        <v>8595090513490</v>
      </c>
      <c r="D188" s="550">
        <v>100</v>
      </c>
      <c r="E188" s="551" t="s">
        <v>1007</v>
      </c>
      <c r="F188" s="552">
        <f t="shared" si="2"/>
        <v>3446.3084849999996</v>
      </c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</row>
    <row r="189" spans="1:20" ht="15.75" customHeight="1">
      <c r="A189" s="548" t="s">
        <v>1027</v>
      </c>
      <c r="B189" s="549">
        <v>97.22</v>
      </c>
      <c r="C189" s="564">
        <v>8595090516897</v>
      </c>
      <c r="D189" s="550">
        <v>100</v>
      </c>
      <c r="E189" s="551" t="s">
        <v>1028</v>
      </c>
      <c r="F189" s="552">
        <f t="shared" si="2"/>
        <v>4235.2434699999994</v>
      </c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</row>
    <row r="190" spans="1:20" ht="15.75" customHeight="1">
      <c r="A190" s="548" t="s">
        <v>1775</v>
      </c>
      <c r="B190" s="549">
        <v>101.03</v>
      </c>
      <c r="C190" s="564">
        <v>8595090567318</v>
      </c>
      <c r="D190" s="550">
        <v>91</v>
      </c>
      <c r="E190" s="551" t="s">
        <v>1776</v>
      </c>
      <c r="F190" s="552">
        <f t="shared" si="2"/>
        <v>4401.220405</v>
      </c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</row>
    <row r="191" spans="1:20" ht="15.75" customHeight="1">
      <c r="A191" s="548" t="s">
        <v>1476</v>
      </c>
      <c r="B191" s="549">
        <v>46.36</v>
      </c>
      <c r="C191" s="564">
        <v>8595090560586</v>
      </c>
      <c r="D191" s="550">
        <v>60</v>
      </c>
      <c r="E191" s="551" t="s">
        <v>1477</v>
      </c>
      <c r="F191" s="552">
        <f t="shared" si="2"/>
        <v>2019.6038599999999</v>
      </c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</row>
    <row r="192" spans="1:20" ht="15.75" customHeight="1">
      <c r="A192" s="548" t="s">
        <v>1769</v>
      </c>
      <c r="B192" s="549">
        <v>85.91</v>
      </c>
      <c r="C192" s="564">
        <v>8595090567271</v>
      </c>
      <c r="D192" s="550">
        <v>80</v>
      </c>
      <c r="E192" s="551" t="s">
        <v>1770</v>
      </c>
      <c r="F192" s="552">
        <f t="shared" si="2"/>
        <v>3742.5402849999996</v>
      </c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</row>
    <row r="193" spans="1:20" ht="15.75" customHeight="1">
      <c r="A193" s="548" t="s">
        <v>1293</v>
      </c>
      <c r="B193" s="549">
        <v>55.43</v>
      </c>
      <c r="C193" s="564">
        <v>8595090551416</v>
      </c>
      <c r="D193" s="550">
        <v>55</v>
      </c>
      <c r="E193" s="551" t="s">
        <v>1294</v>
      </c>
      <c r="F193" s="552">
        <f t="shared" si="2"/>
        <v>2414.7248049999998</v>
      </c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</row>
    <row r="194" spans="1:20" ht="15.75" customHeight="1">
      <c r="A194" s="548" t="s">
        <v>1016</v>
      </c>
      <c r="B194" s="549">
        <v>85.07</v>
      </c>
      <c r="C194" s="564">
        <v>8595090515197</v>
      </c>
      <c r="D194" s="550">
        <v>100</v>
      </c>
      <c r="E194" s="551" t="s">
        <v>1017</v>
      </c>
      <c r="F194" s="552">
        <f t="shared" si="2"/>
        <v>3705.9469449999997</v>
      </c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</row>
    <row r="195" spans="1:20" ht="15.75" customHeight="1">
      <c r="A195" s="548" t="s">
        <v>1004</v>
      </c>
      <c r="B195" s="549">
        <v>87.93</v>
      </c>
      <c r="C195" s="564">
        <v>8595090512349</v>
      </c>
      <c r="D195" s="550">
        <v>100</v>
      </c>
      <c r="E195" s="561" t="s">
        <v>1005</v>
      </c>
      <c r="F195" s="552">
        <f t="shared" si="2"/>
        <v>3830.5385550000001</v>
      </c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</row>
    <row r="196" spans="1:20" ht="15.75" customHeight="1">
      <c r="A196" s="548" t="s">
        <v>1010</v>
      </c>
      <c r="B196" s="549">
        <v>91.2</v>
      </c>
      <c r="C196" s="564">
        <v>8595090513575</v>
      </c>
      <c r="D196" s="550">
        <v>100</v>
      </c>
      <c r="E196" s="551" t="s">
        <v>1011</v>
      </c>
      <c r="F196" s="552">
        <f t="shared" ref="F196:F259" si="3">B196*євро</f>
        <v>3972.9911999999999</v>
      </c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</row>
    <row r="197" spans="1:20" ht="15.75" customHeight="1">
      <c r="A197" s="548" t="s">
        <v>1777</v>
      </c>
      <c r="B197" s="549">
        <v>101.03</v>
      </c>
      <c r="C197" s="564">
        <v>8595090567325</v>
      </c>
      <c r="D197" s="550">
        <v>91</v>
      </c>
      <c r="E197" s="551" t="s">
        <v>1778</v>
      </c>
      <c r="F197" s="552">
        <f t="shared" si="3"/>
        <v>4401.220405</v>
      </c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</row>
    <row r="198" spans="1:20" ht="15.75" customHeight="1">
      <c r="A198" s="548" t="s">
        <v>1478</v>
      </c>
      <c r="B198" s="549">
        <v>42.58</v>
      </c>
      <c r="C198" s="564">
        <v>8595090560593</v>
      </c>
      <c r="D198" s="550">
        <v>60</v>
      </c>
      <c r="E198" s="551" t="s">
        <v>1479</v>
      </c>
      <c r="F198" s="552">
        <f t="shared" si="3"/>
        <v>1854.9338299999997</v>
      </c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</row>
    <row r="199" spans="1:20" ht="15.75" customHeight="1">
      <c r="A199" s="548" t="s">
        <v>1771</v>
      </c>
      <c r="B199" s="549">
        <v>85.91</v>
      </c>
      <c r="C199" s="564">
        <v>8595090567288</v>
      </c>
      <c r="D199" s="550">
        <v>79</v>
      </c>
      <c r="E199" s="551" t="s">
        <v>1772</v>
      </c>
      <c r="F199" s="552">
        <f t="shared" si="3"/>
        <v>3742.5402849999996</v>
      </c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</row>
    <row r="200" spans="1:20" ht="15.75" customHeight="1">
      <c r="A200" s="548" t="s">
        <v>1295</v>
      </c>
      <c r="B200" s="549">
        <v>49.63</v>
      </c>
      <c r="C200" s="564">
        <v>8595090551423</v>
      </c>
      <c r="D200" s="550">
        <v>60</v>
      </c>
      <c r="E200" s="551" t="s">
        <v>1296</v>
      </c>
      <c r="F200" s="552">
        <f t="shared" si="3"/>
        <v>2162.056505</v>
      </c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</row>
    <row r="201" spans="1:20" ht="15.75" customHeight="1">
      <c r="A201" s="548" t="s">
        <v>1779</v>
      </c>
      <c r="B201" s="549">
        <v>121.94</v>
      </c>
      <c r="C201" s="564">
        <v>8595090567332</v>
      </c>
      <c r="D201" s="550">
        <v>85</v>
      </c>
      <c r="E201" s="551" t="s">
        <v>1780</v>
      </c>
      <c r="F201" s="552">
        <f t="shared" si="3"/>
        <v>5312.1331899999996</v>
      </c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</row>
    <row r="202" spans="1:20" ht="15.75" customHeight="1">
      <c r="A202" s="548" t="s">
        <v>1480</v>
      </c>
      <c r="B202" s="549">
        <v>44.84</v>
      </c>
      <c r="C202" s="564">
        <v>8595090560609</v>
      </c>
      <c r="D202" s="550">
        <v>60</v>
      </c>
      <c r="E202" s="551" t="s">
        <v>1481</v>
      </c>
      <c r="F202" s="552">
        <f t="shared" si="3"/>
        <v>1953.38734</v>
      </c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</row>
    <row r="203" spans="1:20" ht="15.75" customHeight="1">
      <c r="A203" s="548" t="s">
        <v>1773</v>
      </c>
      <c r="B203" s="549">
        <v>107.07</v>
      </c>
      <c r="C203" s="564">
        <v>8595090567295</v>
      </c>
      <c r="D203" s="550">
        <v>80</v>
      </c>
      <c r="E203" s="551" t="s">
        <v>1774</v>
      </c>
      <c r="F203" s="552">
        <f t="shared" si="3"/>
        <v>4664.3439449999996</v>
      </c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</row>
    <row r="204" spans="1:20" ht="15.75" customHeight="1">
      <c r="A204" s="548" t="s">
        <v>1297</v>
      </c>
      <c r="B204" s="549">
        <v>52.15</v>
      </c>
      <c r="C204" s="564">
        <v>8595090551430</v>
      </c>
      <c r="D204" s="550">
        <v>55</v>
      </c>
      <c r="E204" s="551" t="s">
        <v>1298</v>
      </c>
      <c r="F204" s="552">
        <f t="shared" si="3"/>
        <v>2271.8365249999997</v>
      </c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</row>
    <row r="205" spans="1:20" ht="15.75" customHeight="1">
      <c r="A205" s="548" t="s">
        <v>1273</v>
      </c>
      <c r="B205" s="549">
        <v>60.21</v>
      </c>
      <c r="C205" s="564">
        <v>8595090551294</v>
      </c>
      <c r="D205" s="550">
        <v>55</v>
      </c>
      <c r="E205" s="551" t="s">
        <v>1274</v>
      </c>
      <c r="F205" s="552">
        <f t="shared" si="3"/>
        <v>2622.9583349999998</v>
      </c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</row>
    <row r="206" spans="1:20" ht="15.75" customHeight="1">
      <c r="A206" s="548" t="s">
        <v>1482</v>
      </c>
      <c r="B206" s="549">
        <v>41.07</v>
      </c>
      <c r="C206" s="564">
        <v>8595090560616</v>
      </c>
      <c r="D206" s="550">
        <v>60</v>
      </c>
      <c r="E206" s="551" t="s">
        <v>1483</v>
      </c>
      <c r="F206" s="552">
        <f t="shared" si="3"/>
        <v>1789.1529449999998</v>
      </c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</row>
    <row r="207" spans="1:20" ht="15.75" customHeight="1">
      <c r="A207" s="548" t="s">
        <v>1277</v>
      </c>
      <c r="B207" s="549">
        <v>50.39</v>
      </c>
      <c r="C207" s="564">
        <v>8595090551324</v>
      </c>
      <c r="D207" s="550">
        <v>55</v>
      </c>
      <c r="E207" s="551" t="s">
        <v>1278</v>
      </c>
      <c r="F207" s="552">
        <f t="shared" si="3"/>
        <v>2195.164765</v>
      </c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</row>
    <row r="208" spans="1:20" ht="15.75" customHeight="1">
      <c r="A208" s="548" t="s">
        <v>1279</v>
      </c>
      <c r="B208" s="549">
        <v>51.14</v>
      </c>
      <c r="C208" s="564">
        <v>8595090551331</v>
      </c>
      <c r="D208" s="550">
        <v>55</v>
      </c>
      <c r="E208" s="551" t="s">
        <v>1280</v>
      </c>
      <c r="F208" s="552">
        <f t="shared" si="3"/>
        <v>2227.8373899999997</v>
      </c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</row>
    <row r="209" spans="1:20" ht="15.75" customHeight="1">
      <c r="A209" s="548" t="s">
        <v>1484</v>
      </c>
      <c r="B209" s="549">
        <v>40.56</v>
      </c>
      <c r="C209" s="564">
        <v>8595090560623</v>
      </c>
      <c r="D209" s="550">
        <v>60</v>
      </c>
      <c r="E209" s="551" t="s">
        <v>1485</v>
      </c>
      <c r="F209" s="552">
        <f t="shared" si="3"/>
        <v>1766.9355599999999</v>
      </c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</row>
    <row r="210" spans="1:20" ht="15.75" customHeight="1">
      <c r="A210" s="548" t="s">
        <v>1281</v>
      </c>
      <c r="B210" s="549">
        <v>49.88</v>
      </c>
      <c r="C210" s="564">
        <v>8595090551348</v>
      </c>
      <c r="D210" s="550">
        <v>55</v>
      </c>
      <c r="E210" s="551" t="s">
        <v>1282</v>
      </c>
      <c r="F210" s="552">
        <f t="shared" si="3"/>
        <v>2172.9473800000001</v>
      </c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</row>
    <row r="211" spans="1:20" ht="15.75" customHeight="1">
      <c r="A211" s="548" t="s">
        <v>1551</v>
      </c>
      <c r="B211" s="549">
        <v>144.53</v>
      </c>
      <c r="C211" s="564">
        <v>8595090562818</v>
      </c>
      <c r="D211" s="550">
        <v>115</v>
      </c>
      <c r="E211" s="551" t="s">
        <v>1552</v>
      </c>
      <c r="F211" s="552">
        <f t="shared" si="3"/>
        <v>6296.2326549999998</v>
      </c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</row>
    <row r="212" spans="1:20" ht="15.75" customHeight="1">
      <c r="A212" s="548" t="s">
        <v>1486</v>
      </c>
      <c r="B212" s="549">
        <v>41.07</v>
      </c>
      <c r="C212" s="564">
        <v>8595090560630</v>
      </c>
      <c r="D212" s="550">
        <v>60</v>
      </c>
      <c r="E212" s="551" t="s">
        <v>1487</v>
      </c>
      <c r="F212" s="552">
        <f t="shared" si="3"/>
        <v>1789.1529449999998</v>
      </c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</row>
    <row r="213" spans="1:20" ht="15.75" customHeight="1">
      <c r="A213" s="548" t="s">
        <v>1283</v>
      </c>
      <c r="B213" s="549">
        <v>50.39</v>
      </c>
      <c r="C213" s="564">
        <v>8595090551355</v>
      </c>
      <c r="D213" s="550">
        <v>55</v>
      </c>
      <c r="E213" s="551" t="s">
        <v>1284</v>
      </c>
      <c r="F213" s="552">
        <f t="shared" si="3"/>
        <v>2195.164765</v>
      </c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</row>
    <row r="214" spans="1:20" ht="15.75" customHeight="1">
      <c r="A214" s="548" t="s">
        <v>1285</v>
      </c>
      <c r="B214" s="549">
        <v>52.65</v>
      </c>
      <c r="C214" s="564">
        <v>8595090551362</v>
      </c>
      <c r="D214" s="550">
        <v>55</v>
      </c>
      <c r="E214" s="551" t="s">
        <v>1286</v>
      </c>
      <c r="F214" s="552">
        <f t="shared" si="3"/>
        <v>2293.6182749999998</v>
      </c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</row>
    <row r="215" spans="1:20" ht="15.75" customHeight="1">
      <c r="A215" s="548" t="s">
        <v>1488</v>
      </c>
      <c r="B215" s="549">
        <v>42.83</v>
      </c>
      <c r="C215" s="564">
        <v>8595090560647</v>
      </c>
      <c r="D215" s="550">
        <v>60</v>
      </c>
      <c r="E215" s="551" t="s">
        <v>1489</v>
      </c>
      <c r="F215" s="552">
        <f t="shared" si="3"/>
        <v>1865.8247049999998</v>
      </c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</row>
    <row r="216" spans="1:20" ht="15.75" customHeight="1">
      <c r="A216" s="548" t="s">
        <v>1287</v>
      </c>
      <c r="B216" s="549">
        <v>54.17</v>
      </c>
      <c r="C216" s="564">
        <v>8595090551386</v>
      </c>
      <c r="D216" s="550">
        <v>55</v>
      </c>
      <c r="E216" s="551" t="s">
        <v>1288</v>
      </c>
      <c r="F216" s="552">
        <f t="shared" si="3"/>
        <v>2359.8347949999998</v>
      </c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</row>
    <row r="217" spans="1:20" ht="15.75" customHeight="1">
      <c r="A217" s="548" t="s">
        <v>1553</v>
      </c>
      <c r="B217" s="549">
        <v>41.32</v>
      </c>
      <c r="C217" s="564">
        <v>8595090562900</v>
      </c>
      <c r="D217" s="550">
        <v>57</v>
      </c>
      <c r="E217" s="551" t="s">
        <v>1554</v>
      </c>
      <c r="F217" s="552">
        <f t="shared" si="3"/>
        <v>1800.0438199999999</v>
      </c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</row>
    <row r="218" spans="1:20" ht="15.75" customHeight="1">
      <c r="A218" s="548" t="s">
        <v>1289</v>
      </c>
      <c r="B218" s="549">
        <v>54.67</v>
      </c>
      <c r="C218" s="564">
        <v>8595090551393</v>
      </c>
      <c r="D218" s="550">
        <v>55</v>
      </c>
      <c r="E218" s="551" t="s">
        <v>1290</v>
      </c>
      <c r="F218" s="552">
        <f t="shared" si="3"/>
        <v>2381.6165449999999</v>
      </c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</row>
    <row r="219" spans="1:20" ht="15.75" customHeight="1">
      <c r="A219" s="548" t="s">
        <v>1490</v>
      </c>
      <c r="B219" s="549">
        <v>43.59</v>
      </c>
      <c r="C219" s="564">
        <v>8595090560654</v>
      </c>
      <c r="D219" s="550">
        <v>60</v>
      </c>
      <c r="E219" s="551" t="s">
        <v>1491</v>
      </c>
      <c r="F219" s="552">
        <f t="shared" si="3"/>
        <v>1898.932965</v>
      </c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</row>
    <row r="220" spans="1:20" ht="15.75" customHeight="1">
      <c r="A220" s="548" t="s">
        <v>1299</v>
      </c>
      <c r="B220" s="549">
        <v>55.68</v>
      </c>
      <c r="C220" s="564">
        <v>8595090551447</v>
      </c>
      <c r="D220" s="550">
        <v>55</v>
      </c>
      <c r="E220" s="551" t="s">
        <v>1300</v>
      </c>
      <c r="F220" s="552">
        <f t="shared" si="3"/>
        <v>2425.6156799999999</v>
      </c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</row>
    <row r="221" spans="1:20" ht="15.75" customHeight="1">
      <c r="A221" s="548" t="s">
        <v>1492</v>
      </c>
      <c r="B221" s="549">
        <v>40.31</v>
      </c>
      <c r="C221" s="564">
        <v>8595090560661</v>
      </c>
      <c r="D221" s="550">
        <v>60</v>
      </c>
      <c r="E221" s="551" t="s">
        <v>1493</v>
      </c>
      <c r="F221" s="552">
        <f t="shared" si="3"/>
        <v>1756.0446850000001</v>
      </c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</row>
    <row r="222" spans="1:20" ht="15.75" customHeight="1">
      <c r="A222" s="548" t="s">
        <v>1301</v>
      </c>
      <c r="B222" s="549">
        <v>49.88</v>
      </c>
      <c r="C222" s="564">
        <v>8595090551454</v>
      </c>
      <c r="D222" s="550">
        <v>55</v>
      </c>
      <c r="E222" s="551" t="s">
        <v>1302</v>
      </c>
      <c r="F222" s="552">
        <f t="shared" si="3"/>
        <v>2172.9473800000001</v>
      </c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</row>
    <row r="223" spans="1:20" ht="15.75" customHeight="1">
      <c r="A223" s="548" t="s">
        <v>1494</v>
      </c>
      <c r="B223" s="549">
        <v>42.07</v>
      </c>
      <c r="C223" s="564">
        <v>8595090560678</v>
      </c>
      <c r="D223" s="550">
        <v>60</v>
      </c>
      <c r="E223" s="551" t="s">
        <v>1495</v>
      </c>
      <c r="F223" s="552">
        <f t="shared" si="3"/>
        <v>1832.716445</v>
      </c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</row>
    <row r="224" spans="1:20" ht="15.75" customHeight="1">
      <c r="A224" s="548" t="s">
        <v>1275</v>
      </c>
      <c r="B224" s="549">
        <v>50.89</v>
      </c>
      <c r="C224" s="564">
        <v>8595090551317</v>
      </c>
      <c r="D224" s="550">
        <v>55</v>
      </c>
      <c r="E224" s="551" t="s">
        <v>1276</v>
      </c>
      <c r="F224" s="552">
        <f t="shared" si="3"/>
        <v>2216.9465150000001</v>
      </c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</row>
    <row r="225" spans="1:20" ht="15.75" customHeight="1">
      <c r="A225" s="548" t="s">
        <v>1303</v>
      </c>
      <c r="B225" s="549">
        <v>55.43</v>
      </c>
      <c r="C225" s="564">
        <v>8595090551461</v>
      </c>
      <c r="D225" s="550">
        <v>55</v>
      </c>
      <c r="E225" s="551" t="s">
        <v>1304</v>
      </c>
      <c r="F225" s="552">
        <f t="shared" si="3"/>
        <v>2414.7248049999998</v>
      </c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</row>
    <row r="226" spans="1:20" ht="15.75" customHeight="1">
      <c r="A226" s="548" t="s">
        <v>1496</v>
      </c>
      <c r="B226" s="549">
        <v>58.45</v>
      </c>
      <c r="C226" s="564">
        <v>8595090560692</v>
      </c>
      <c r="D226" s="550">
        <v>60</v>
      </c>
      <c r="E226" s="551" t="s">
        <v>1497</v>
      </c>
      <c r="F226" s="552">
        <f t="shared" si="3"/>
        <v>2546.2865750000001</v>
      </c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</row>
    <row r="227" spans="1:20" ht="15.75" customHeight="1">
      <c r="A227" s="548" t="s">
        <v>1341</v>
      </c>
      <c r="B227" s="549">
        <v>65</v>
      </c>
      <c r="C227" s="564">
        <v>8595090553335</v>
      </c>
      <c r="D227" s="550">
        <v>55</v>
      </c>
      <c r="E227" s="551" t="s">
        <v>1342</v>
      </c>
      <c r="F227" s="552">
        <f t="shared" si="3"/>
        <v>2831.6275000000001</v>
      </c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</row>
    <row r="228" spans="1:20" ht="15.75" customHeight="1">
      <c r="A228" s="548" t="s">
        <v>1449</v>
      </c>
      <c r="B228" s="549">
        <v>113.8</v>
      </c>
      <c r="C228" s="564">
        <v>8595090558149</v>
      </c>
      <c r="D228" s="550">
        <v>60</v>
      </c>
      <c r="E228" s="551" t="s">
        <v>1450</v>
      </c>
      <c r="F228" s="552">
        <f t="shared" si="3"/>
        <v>4957.5262999999995</v>
      </c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</row>
    <row r="229" spans="1:20" ht="15.75" customHeight="1">
      <c r="A229" s="548" t="s">
        <v>1441</v>
      </c>
      <c r="B229" s="549">
        <v>185.85</v>
      </c>
      <c r="C229" s="564">
        <v>8595090557982</v>
      </c>
      <c r="D229" s="550">
        <v>125</v>
      </c>
      <c r="E229" s="551" t="s">
        <v>1442</v>
      </c>
      <c r="F229" s="552">
        <f t="shared" si="3"/>
        <v>8096.2764749999997</v>
      </c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</row>
    <row r="230" spans="1:20" ht="15.75" customHeight="1">
      <c r="A230" s="548" t="s">
        <v>1453</v>
      </c>
      <c r="B230" s="549">
        <v>84.4</v>
      </c>
      <c r="C230" s="564">
        <v>8595090558163</v>
      </c>
      <c r="D230" s="550">
        <v>60</v>
      </c>
      <c r="E230" s="551" t="s">
        <v>1454</v>
      </c>
      <c r="F230" s="552">
        <f t="shared" si="3"/>
        <v>3676.7593999999999</v>
      </c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</row>
    <row r="231" spans="1:20" ht="15.75" customHeight="1">
      <c r="A231" s="548" t="s">
        <v>1445</v>
      </c>
      <c r="B231" s="549">
        <v>142.09</v>
      </c>
      <c r="C231" s="564">
        <v>8595090558026</v>
      </c>
      <c r="D231" s="550">
        <v>120</v>
      </c>
      <c r="E231" s="551" t="s">
        <v>1446</v>
      </c>
      <c r="F231" s="552">
        <f t="shared" si="3"/>
        <v>6189.937715</v>
      </c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</row>
    <row r="232" spans="1:20" ht="15.75" customHeight="1">
      <c r="A232" s="548" t="s">
        <v>1451</v>
      </c>
      <c r="B232" s="549">
        <v>106.74</v>
      </c>
      <c r="C232" s="564">
        <v>8595090558156</v>
      </c>
      <c r="D232" s="550">
        <v>60</v>
      </c>
      <c r="E232" s="551" t="s">
        <v>1452</v>
      </c>
      <c r="F232" s="552">
        <f t="shared" si="3"/>
        <v>4649.9679899999992</v>
      </c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</row>
    <row r="233" spans="1:20" ht="15.75" customHeight="1">
      <c r="A233" s="548" t="s">
        <v>1443</v>
      </c>
      <c r="B233" s="549">
        <v>178.8</v>
      </c>
      <c r="C233" s="564">
        <v>8595090557999</v>
      </c>
      <c r="D233" s="550">
        <v>125</v>
      </c>
      <c r="E233" s="551" t="s">
        <v>1444</v>
      </c>
      <c r="F233" s="552">
        <f t="shared" si="3"/>
        <v>7789.1538</v>
      </c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</row>
    <row r="234" spans="1:20" ht="15.75" customHeight="1">
      <c r="A234" s="548" t="s">
        <v>1455</v>
      </c>
      <c r="B234" s="549">
        <v>76.08</v>
      </c>
      <c r="C234" s="564">
        <v>8595090558170</v>
      </c>
      <c r="D234" s="550">
        <v>60</v>
      </c>
      <c r="E234" s="551" t="s">
        <v>1456</v>
      </c>
      <c r="F234" s="552">
        <f t="shared" si="3"/>
        <v>3314.3110799999999</v>
      </c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</row>
    <row r="235" spans="1:20" ht="15.75" customHeight="1">
      <c r="A235" s="548" t="s">
        <v>1447</v>
      </c>
      <c r="B235" s="549">
        <v>141.08000000000001</v>
      </c>
      <c r="C235" s="564">
        <v>8595090558033</v>
      </c>
      <c r="D235" s="550">
        <v>110</v>
      </c>
      <c r="E235" s="551" t="s">
        <v>1448</v>
      </c>
      <c r="F235" s="552">
        <f t="shared" si="3"/>
        <v>6145.93858</v>
      </c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</row>
    <row r="236" spans="1:20" ht="15.75" customHeight="1">
      <c r="A236" s="548" t="s">
        <v>1746</v>
      </c>
      <c r="B236" s="549">
        <v>113.04</v>
      </c>
      <c r="C236" s="564">
        <v>8595090565963</v>
      </c>
      <c r="D236" s="550">
        <v>156</v>
      </c>
      <c r="E236" s="551" t="s">
        <v>1747</v>
      </c>
      <c r="F236" s="552">
        <f t="shared" si="3"/>
        <v>4924.4180399999996</v>
      </c>
      <c r="G236" s="558"/>
      <c r="H236" s="558"/>
      <c r="I236" s="558"/>
      <c r="J236" s="558"/>
      <c r="K236" s="558"/>
      <c r="L236" s="558"/>
      <c r="M236" s="558"/>
      <c r="N236" s="558"/>
      <c r="O236" s="558"/>
      <c r="P236" s="558"/>
      <c r="Q236" s="558"/>
      <c r="R236" s="558"/>
      <c r="S236" s="558"/>
      <c r="T236" s="558"/>
    </row>
    <row r="237" spans="1:20" ht="15.75" customHeight="1">
      <c r="A237" s="548" t="s">
        <v>1748</v>
      </c>
      <c r="B237" s="549">
        <v>112.29</v>
      </c>
      <c r="C237" s="564">
        <v>8595090565970</v>
      </c>
      <c r="D237" s="550">
        <v>156</v>
      </c>
      <c r="E237" s="551" t="s">
        <v>1749</v>
      </c>
      <c r="F237" s="552">
        <f t="shared" si="3"/>
        <v>4891.7454150000003</v>
      </c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</row>
    <row r="238" spans="1:20" ht="15.75" customHeight="1">
      <c r="A238" s="548" t="s">
        <v>1457</v>
      </c>
      <c r="B238" s="549">
        <v>42.17</v>
      </c>
      <c r="C238" s="564">
        <v>8595090558187</v>
      </c>
      <c r="D238" s="550">
        <v>40</v>
      </c>
      <c r="E238" s="551" t="s">
        <v>1458</v>
      </c>
      <c r="F238" s="552">
        <f t="shared" si="3"/>
        <v>1837.072795</v>
      </c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</row>
    <row r="239" spans="1:20" ht="15.75" customHeight="1">
      <c r="A239" s="548" t="s">
        <v>979</v>
      </c>
      <c r="B239" s="549">
        <v>90.95</v>
      </c>
      <c r="C239" s="564">
        <v>8595090560968</v>
      </c>
      <c r="D239" s="550">
        <v>89</v>
      </c>
      <c r="E239" s="551" t="s">
        <v>1506</v>
      </c>
      <c r="F239" s="552">
        <f t="shared" si="3"/>
        <v>3962.1003249999999</v>
      </c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</row>
    <row r="240" spans="1:20" ht="15.75" customHeight="1">
      <c r="A240" s="548" t="s">
        <v>1392</v>
      </c>
      <c r="B240" s="549">
        <v>67.77</v>
      </c>
      <c r="C240" s="564">
        <v>8595090556923</v>
      </c>
      <c r="D240" s="550">
        <v>55</v>
      </c>
      <c r="E240" s="551" t="s">
        <v>1393</v>
      </c>
      <c r="F240" s="552">
        <f t="shared" si="3"/>
        <v>2952.2983949999998</v>
      </c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</row>
    <row r="241" spans="1:20" ht="15.75" customHeight="1">
      <c r="A241" s="548" t="s">
        <v>1387</v>
      </c>
      <c r="B241" s="549">
        <v>127.48</v>
      </c>
      <c r="C241" s="564">
        <v>8595090556640</v>
      </c>
      <c r="D241" s="550">
        <v>110</v>
      </c>
      <c r="E241" s="551" t="s">
        <v>1388</v>
      </c>
      <c r="F241" s="552">
        <f t="shared" si="3"/>
        <v>5553.47498</v>
      </c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</row>
    <row r="242" spans="1:20" ht="15.75" customHeight="1">
      <c r="A242" s="548" t="s">
        <v>981</v>
      </c>
      <c r="B242" s="549">
        <v>87.17</v>
      </c>
      <c r="C242" s="564">
        <v>8595090560975</v>
      </c>
      <c r="D242" s="550">
        <v>91</v>
      </c>
      <c r="E242" s="551" t="s">
        <v>1507</v>
      </c>
      <c r="F242" s="552">
        <f t="shared" si="3"/>
        <v>3797.4302949999997</v>
      </c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</row>
    <row r="243" spans="1:20" ht="15.75" customHeight="1">
      <c r="A243" s="548" t="s">
        <v>1394</v>
      </c>
      <c r="B243" s="549">
        <v>63.99</v>
      </c>
      <c r="C243" s="564">
        <v>8595090556930</v>
      </c>
      <c r="D243" s="550">
        <v>55</v>
      </c>
      <c r="E243" s="551" t="s">
        <v>1395</v>
      </c>
      <c r="F243" s="552">
        <f t="shared" si="3"/>
        <v>2787.628365</v>
      </c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</row>
    <row r="244" spans="1:20" ht="15.75" customHeight="1">
      <c r="A244" s="548" t="s">
        <v>983</v>
      </c>
      <c r="B244" s="549">
        <v>123.45</v>
      </c>
      <c r="C244" s="564">
        <v>8595090556657</v>
      </c>
      <c r="D244" s="550">
        <v>110</v>
      </c>
      <c r="E244" s="551" t="s">
        <v>1389</v>
      </c>
      <c r="F244" s="552">
        <f t="shared" si="3"/>
        <v>5377.9140749999997</v>
      </c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</row>
    <row r="245" spans="1:20" ht="15.75" customHeight="1">
      <c r="A245" s="548" t="s">
        <v>1508</v>
      </c>
      <c r="B245" s="549">
        <v>87.17</v>
      </c>
      <c r="C245" s="564">
        <v>8595090560982</v>
      </c>
      <c r="D245" s="550">
        <v>94</v>
      </c>
      <c r="E245" s="551" t="s">
        <v>1509</v>
      </c>
      <c r="F245" s="552">
        <f t="shared" si="3"/>
        <v>3797.4302949999997</v>
      </c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</row>
    <row r="246" spans="1:20" ht="15.75" customHeight="1">
      <c r="A246" s="548" t="s">
        <v>1396</v>
      </c>
      <c r="B246" s="549">
        <v>65.25</v>
      </c>
      <c r="C246" s="564">
        <v>8595090556947</v>
      </c>
      <c r="D246" s="550">
        <v>55</v>
      </c>
      <c r="E246" s="551" t="s">
        <v>1397</v>
      </c>
      <c r="F246" s="552">
        <f t="shared" si="3"/>
        <v>2842.5183749999997</v>
      </c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</row>
    <row r="247" spans="1:20" ht="15.75" customHeight="1">
      <c r="A247" s="548" t="s">
        <v>1390</v>
      </c>
      <c r="B247" s="549">
        <v>124.96</v>
      </c>
      <c r="C247" s="564">
        <v>8595090556664</v>
      </c>
      <c r="D247" s="550">
        <v>120</v>
      </c>
      <c r="E247" s="551" t="s">
        <v>1391</v>
      </c>
      <c r="F247" s="552">
        <f t="shared" si="3"/>
        <v>5443.6949599999998</v>
      </c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</row>
    <row r="248" spans="1:20" ht="15.75" customHeight="1">
      <c r="A248" s="548" t="s">
        <v>1752</v>
      </c>
      <c r="B248" s="549">
        <v>122.19</v>
      </c>
      <c r="C248" s="564">
        <v>8595090566359</v>
      </c>
      <c r="D248" s="550">
        <v>195</v>
      </c>
      <c r="E248" s="551" t="s">
        <v>1753</v>
      </c>
      <c r="F248" s="552">
        <f t="shared" si="3"/>
        <v>5323.0240649999996</v>
      </c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</row>
    <row r="249" spans="1:20" ht="15.75" customHeight="1">
      <c r="A249" s="548" t="s">
        <v>1757</v>
      </c>
      <c r="B249" s="549">
        <v>148.06</v>
      </c>
      <c r="C249" s="564">
        <v>8595090566649</v>
      </c>
      <c r="D249" s="550">
        <v>200</v>
      </c>
      <c r="E249" s="551" t="s">
        <v>1758</v>
      </c>
      <c r="F249" s="552">
        <f t="shared" si="3"/>
        <v>6450.01181</v>
      </c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</row>
    <row r="250" spans="1:20" ht="15.75" customHeight="1">
      <c r="A250" s="548" t="s">
        <v>985</v>
      </c>
      <c r="B250" s="549">
        <v>117.4</v>
      </c>
      <c r="C250" s="564">
        <v>8595090566366</v>
      </c>
      <c r="D250" s="550">
        <v>193</v>
      </c>
      <c r="E250" s="551" t="s">
        <v>1754</v>
      </c>
      <c r="F250" s="552">
        <f t="shared" si="3"/>
        <v>5114.3549000000003</v>
      </c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</row>
    <row r="251" spans="1:20" ht="15.75" customHeight="1">
      <c r="A251" s="548" t="s">
        <v>1759</v>
      </c>
      <c r="B251" s="549">
        <v>143.27000000000001</v>
      </c>
      <c r="C251" s="564">
        <v>8595090566656</v>
      </c>
      <c r="D251" s="550">
        <v>200</v>
      </c>
      <c r="E251" s="551" t="s">
        <v>1760</v>
      </c>
      <c r="F251" s="552">
        <f t="shared" si="3"/>
        <v>6241.3426449999997</v>
      </c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</row>
    <row r="252" spans="1:20" ht="15.75" customHeight="1">
      <c r="A252" s="548" t="s">
        <v>1755</v>
      </c>
      <c r="B252" s="549">
        <v>128.91</v>
      </c>
      <c r="C252" s="564">
        <v>8595090566373</v>
      </c>
      <c r="D252" s="550">
        <v>197</v>
      </c>
      <c r="E252" s="551" t="s">
        <v>1756</v>
      </c>
      <c r="F252" s="552">
        <f t="shared" si="3"/>
        <v>5615.7707849999997</v>
      </c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</row>
    <row r="253" spans="1:20" ht="15.75" customHeight="1">
      <c r="A253" s="548" t="s">
        <v>1761</v>
      </c>
      <c r="B253" s="549">
        <v>144.03</v>
      </c>
      <c r="C253" s="564">
        <v>8595090566663</v>
      </c>
      <c r="D253" s="550">
        <v>202</v>
      </c>
      <c r="E253" s="551" t="s">
        <v>1762</v>
      </c>
      <c r="F253" s="552">
        <f t="shared" si="3"/>
        <v>6274.4509049999997</v>
      </c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</row>
    <row r="254" spans="1:20" ht="15.75" customHeight="1">
      <c r="A254" s="548" t="s">
        <v>1498</v>
      </c>
      <c r="B254" s="549">
        <v>38.549999999999997</v>
      </c>
      <c r="C254" s="564">
        <v>8595090560708</v>
      </c>
      <c r="D254" s="550">
        <v>55</v>
      </c>
      <c r="E254" s="551" t="s">
        <v>1499</v>
      </c>
      <c r="F254" s="552">
        <f t="shared" si="3"/>
        <v>1679.3729249999999</v>
      </c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</row>
    <row r="255" spans="1:20" ht="15.75" customHeight="1">
      <c r="A255" s="548" t="s">
        <v>1305</v>
      </c>
      <c r="B255" s="549">
        <v>36.03</v>
      </c>
      <c r="C255" s="564">
        <v>8595090551485</v>
      </c>
      <c r="D255" s="550">
        <v>55</v>
      </c>
      <c r="E255" s="551" t="s">
        <v>1306</v>
      </c>
      <c r="F255" s="552">
        <f t="shared" si="3"/>
        <v>1569.592905</v>
      </c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</row>
    <row r="256" spans="1:20" ht="15.75" customHeight="1">
      <c r="A256" s="548" t="s">
        <v>1309</v>
      </c>
      <c r="B256" s="549">
        <v>28.97</v>
      </c>
      <c r="C256" s="564">
        <v>8595090551539</v>
      </c>
      <c r="D256" s="550">
        <v>55</v>
      </c>
      <c r="E256" s="551" t="s">
        <v>1310</v>
      </c>
      <c r="F256" s="552">
        <f t="shared" si="3"/>
        <v>1262.0345949999999</v>
      </c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</row>
    <row r="257" spans="1:20" ht="15.75" customHeight="1">
      <c r="A257" s="548" t="s">
        <v>1307</v>
      </c>
      <c r="B257" s="549">
        <v>42.07</v>
      </c>
      <c r="C257" s="564">
        <v>8595090551515</v>
      </c>
      <c r="D257" s="550">
        <v>55</v>
      </c>
      <c r="E257" s="551" t="s">
        <v>1308</v>
      </c>
      <c r="F257" s="552">
        <f t="shared" si="3"/>
        <v>1832.716445</v>
      </c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</row>
    <row r="258" spans="1:20" ht="15.75" customHeight="1">
      <c r="A258" s="548" t="s">
        <v>1133</v>
      </c>
      <c r="B258" s="549">
        <v>37.03</v>
      </c>
      <c r="C258" s="564">
        <v>8595090534310</v>
      </c>
      <c r="D258" s="550">
        <v>115</v>
      </c>
      <c r="E258" s="551" t="s">
        <v>1134</v>
      </c>
      <c r="F258" s="552">
        <f t="shared" si="3"/>
        <v>1613.1564049999999</v>
      </c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</row>
    <row r="259" spans="1:20" ht="15.75" customHeight="1">
      <c r="A259" s="548" t="s">
        <v>900</v>
      </c>
      <c r="B259" s="549">
        <v>48.37</v>
      </c>
      <c r="C259" s="564">
        <v>8595090534211</v>
      </c>
      <c r="D259" s="550">
        <v>185</v>
      </c>
      <c r="E259" s="551" t="s">
        <v>1118</v>
      </c>
      <c r="F259" s="552">
        <f t="shared" si="3"/>
        <v>2107.1664949999999</v>
      </c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</row>
    <row r="260" spans="1:20" ht="15.75" customHeight="1">
      <c r="A260" s="548" t="s">
        <v>1119</v>
      </c>
      <c r="B260" s="549">
        <v>61.19</v>
      </c>
      <c r="C260" s="564">
        <v>8595090534228</v>
      </c>
      <c r="D260" s="550">
        <v>185</v>
      </c>
      <c r="E260" s="551" t="s">
        <v>1120</v>
      </c>
      <c r="F260" s="552">
        <f t="shared" ref="F260:F323" si="4">B260*євро</f>
        <v>2665.6505649999999</v>
      </c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</row>
    <row r="261" spans="1:20" ht="15.75" customHeight="1">
      <c r="A261" s="548" t="s">
        <v>904</v>
      </c>
      <c r="B261" s="549">
        <v>109.79</v>
      </c>
      <c r="C261" s="564">
        <v>8595090534235</v>
      </c>
      <c r="D261" s="550">
        <v>285</v>
      </c>
      <c r="E261" s="551" t="s">
        <v>1121</v>
      </c>
      <c r="F261" s="552">
        <f t="shared" si="4"/>
        <v>4782.8366649999998</v>
      </c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</row>
    <row r="262" spans="1:20" ht="15.75" customHeight="1">
      <c r="A262" s="548" t="s">
        <v>1122</v>
      </c>
      <c r="B262" s="549">
        <v>125.14</v>
      </c>
      <c r="C262" s="564">
        <v>8595090534242</v>
      </c>
      <c r="D262" s="550">
        <v>290</v>
      </c>
      <c r="E262" s="551" t="s">
        <v>1123</v>
      </c>
      <c r="F262" s="552">
        <f t="shared" si="4"/>
        <v>5451.5363899999993</v>
      </c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</row>
    <row r="263" spans="1:20" ht="15.75" customHeight="1">
      <c r="A263" s="548" t="s">
        <v>1183</v>
      </c>
      <c r="B263" s="549">
        <v>99.69</v>
      </c>
      <c r="C263" s="564">
        <v>8595090538097</v>
      </c>
      <c r="D263" s="550">
        <v>330</v>
      </c>
      <c r="E263" s="551" t="s">
        <v>1184</v>
      </c>
      <c r="F263" s="552">
        <f t="shared" si="4"/>
        <v>4342.8453149999996</v>
      </c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</row>
    <row r="264" spans="1:20" ht="15.75" customHeight="1">
      <c r="A264" s="548" t="s">
        <v>1321</v>
      </c>
      <c r="B264" s="549">
        <v>111.53</v>
      </c>
      <c r="C264" s="564">
        <v>8595090551829</v>
      </c>
      <c r="D264" s="550">
        <v>330</v>
      </c>
      <c r="E264" s="551" t="s">
        <v>1184</v>
      </c>
      <c r="F264" s="552">
        <f t="shared" si="4"/>
        <v>4858.6371549999994</v>
      </c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</row>
    <row r="265" spans="1:20" ht="15.75" customHeight="1">
      <c r="A265" s="548" t="s">
        <v>906</v>
      </c>
      <c r="B265" s="549">
        <v>138.74</v>
      </c>
      <c r="C265" s="564">
        <v>8595090534259</v>
      </c>
      <c r="D265" s="550">
        <v>480</v>
      </c>
      <c r="E265" s="551" t="s">
        <v>1124</v>
      </c>
      <c r="F265" s="552">
        <f t="shared" si="4"/>
        <v>6043.9999900000003</v>
      </c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</row>
    <row r="266" spans="1:20" ht="15.75" customHeight="1">
      <c r="A266" s="548" t="s">
        <v>1125</v>
      </c>
      <c r="B266" s="549">
        <v>153.35</v>
      </c>
      <c r="C266" s="564">
        <v>8595090534266</v>
      </c>
      <c r="D266" s="550">
        <v>475</v>
      </c>
      <c r="E266" s="551" t="s">
        <v>1126</v>
      </c>
      <c r="F266" s="552">
        <f t="shared" si="4"/>
        <v>6680.4627249999994</v>
      </c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</row>
    <row r="267" spans="1:20" ht="15.75" customHeight="1">
      <c r="A267" s="548" t="s">
        <v>910</v>
      </c>
      <c r="B267" s="549">
        <v>203.7</v>
      </c>
      <c r="C267" s="564">
        <v>8595090534273</v>
      </c>
      <c r="D267" s="550">
        <v>590</v>
      </c>
      <c r="E267" s="551" t="s">
        <v>1127</v>
      </c>
      <c r="F267" s="552">
        <f t="shared" si="4"/>
        <v>8873.8849499999997</v>
      </c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</row>
    <row r="268" spans="1:20" ht="15.75" customHeight="1">
      <c r="A268" s="548" t="s">
        <v>1128</v>
      </c>
      <c r="B268" s="549">
        <v>212.05</v>
      </c>
      <c r="C268" s="564">
        <v>8595090534280</v>
      </c>
      <c r="D268" s="550">
        <v>595</v>
      </c>
      <c r="E268" s="551" t="s">
        <v>1129</v>
      </c>
      <c r="F268" s="552">
        <f t="shared" si="4"/>
        <v>9237.6401750000005</v>
      </c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</row>
    <row r="269" spans="1:20" ht="15.75" customHeight="1">
      <c r="A269" s="548" t="s">
        <v>908</v>
      </c>
      <c r="B269" s="549">
        <v>186.53</v>
      </c>
      <c r="C269" s="564">
        <v>8595090534297</v>
      </c>
      <c r="D269" s="550">
        <v>595</v>
      </c>
      <c r="E269" s="551" t="s">
        <v>1130</v>
      </c>
      <c r="F269" s="552">
        <f t="shared" si="4"/>
        <v>8125.8996549999993</v>
      </c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</row>
    <row r="270" spans="1:20" ht="15.75" customHeight="1">
      <c r="A270" s="548" t="s">
        <v>1131</v>
      </c>
      <c r="B270" s="549">
        <v>201.14</v>
      </c>
      <c r="C270" s="564">
        <v>8595090534303</v>
      </c>
      <c r="D270" s="550">
        <v>605</v>
      </c>
      <c r="E270" s="551" t="s">
        <v>1132</v>
      </c>
      <c r="F270" s="552">
        <f t="shared" si="4"/>
        <v>8762.3623899999984</v>
      </c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</row>
    <row r="271" spans="1:20" ht="15.75" customHeight="1">
      <c r="A271" s="548" t="s">
        <v>1266</v>
      </c>
      <c r="B271" s="549">
        <v>47.36</v>
      </c>
      <c r="C271" s="564">
        <v>8595090545712</v>
      </c>
      <c r="D271" s="550">
        <v>86</v>
      </c>
      <c r="E271" s="551" t="s">
        <v>1220</v>
      </c>
      <c r="F271" s="552">
        <f t="shared" si="4"/>
        <v>2063.1673599999999</v>
      </c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</row>
    <row r="272" spans="1:20" ht="15.75" customHeight="1">
      <c r="A272" s="548" t="s">
        <v>1219</v>
      </c>
      <c r="B272" s="549">
        <v>63.99</v>
      </c>
      <c r="C272" s="564">
        <v>8595090541684</v>
      </c>
      <c r="D272" s="550">
        <v>160</v>
      </c>
      <c r="E272" s="551" t="s">
        <v>1220</v>
      </c>
      <c r="F272" s="552">
        <f t="shared" si="4"/>
        <v>2787.628365</v>
      </c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</row>
    <row r="273" spans="1:20" ht="15.75" customHeight="1">
      <c r="A273" s="548" t="s">
        <v>1221</v>
      </c>
      <c r="B273" s="549">
        <v>72.05</v>
      </c>
      <c r="C273" s="564">
        <v>8595090541691</v>
      </c>
      <c r="D273" s="550">
        <v>162</v>
      </c>
      <c r="E273" s="551" t="s">
        <v>1222</v>
      </c>
      <c r="F273" s="552">
        <f t="shared" si="4"/>
        <v>3138.7501749999997</v>
      </c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</row>
    <row r="274" spans="1:20" ht="15.75" customHeight="1">
      <c r="A274" s="548" t="s">
        <v>1223</v>
      </c>
      <c r="B274" s="549">
        <v>118.91</v>
      </c>
      <c r="C274" s="564">
        <v>8595090541707</v>
      </c>
      <c r="D274" s="550">
        <v>283</v>
      </c>
      <c r="E274" s="551" t="s">
        <v>1224</v>
      </c>
      <c r="F274" s="552">
        <f t="shared" si="4"/>
        <v>5180.1357849999995</v>
      </c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</row>
    <row r="275" spans="1:20" ht="15.75" customHeight="1">
      <c r="A275" s="548" t="s">
        <v>1225</v>
      </c>
      <c r="B275" s="549">
        <v>132.27000000000001</v>
      </c>
      <c r="C275" s="564">
        <v>8595090541714</v>
      </c>
      <c r="D275" s="550">
        <v>291</v>
      </c>
      <c r="E275" s="551" t="s">
        <v>1226</v>
      </c>
      <c r="F275" s="552">
        <f t="shared" si="4"/>
        <v>5762.1441450000002</v>
      </c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</row>
    <row r="276" spans="1:20" ht="15.75" customHeight="1">
      <c r="A276" s="548" t="s">
        <v>1802</v>
      </c>
      <c r="B276" s="549">
        <v>91.71</v>
      </c>
      <c r="C276" s="564">
        <v>8595090570509</v>
      </c>
      <c r="D276" s="550">
        <v>120</v>
      </c>
      <c r="E276" s="551" t="s">
        <v>1803</v>
      </c>
      <c r="F276" s="552">
        <f t="shared" si="4"/>
        <v>3995.2085849999994</v>
      </c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</row>
    <row r="277" spans="1:20" ht="15.75" customHeight="1">
      <c r="A277" s="548" t="s">
        <v>1363</v>
      </c>
      <c r="B277" s="549">
        <v>113.97</v>
      </c>
      <c r="C277" s="564">
        <v>8595090554530</v>
      </c>
      <c r="D277" s="550">
        <v>225</v>
      </c>
      <c r="E277" s="551" t="s">
        <v>1364</v>
      </c>
      <c r="F277" s="552">
        <f t="shared" si="4"/>
        <v>4964.9320950000001</v>
      </c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</row>
    <row r="278" spans="1:20" ht="15.75" customHeight="1">
      <c r="A278" s="548" t="s">
        <v>1547</v>
      </c>
      <c r="B278" s="549">
        <v>144.79</v>
      </c>
      <c r="C278" s="564">
        <v>8595090562634</v>
      </c>
      <c r="D278" s="550">
        <v>365</v>
      </c>
      <c r="E278" s="551" t="s">
        <v>1548</v>
      </c>
      <c r="F278" s="552">
        <f t="shared" si="4"/>
        <v>6307.5591649999997</v>
      </c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</row>
    <row r="279" spans="1:20" ht="15.75" customHeight="1">
      <c r="A279" s="548" t="s">
        <v>1537</v>
      </c>
      <c r="B279" s="549">
        <v>247.15</v>
      </c>
      <c r="C279" s="564">
        <v>8595090562573</v>
      </c>
      <c r="D279" s="550">
        <v>700</v>
      </c>
      <c r="E279" s="551" t="s">
        <v>1538</v>
      </c>
      <c r="F279" s="552">
        <f t="shared" si="4"/>
        <v>10766.719025</v>
      </c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</row>
    <row r="280" spans="1:20" ht="15.75" customHeight="1">
      <c r="A280" s="548" t="s">
        <v>1541</v>
      </c>
      <c r="B280" s="549">
        <v>270.83</v>
      </c>
      <c r="C280" s="564">
        <v>8595090562597</v>
      </c>
      <c r="D280" s="550">
        <v>740</v>
      </c>
      <c r="E280" s="551" t="s">
        <v>1542</v>
      </c>
      <c r="F280" s="552">
        <f t="shared" si="4"/>
        <v>11798.302704999998</v>
      </c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</row>
    <row r="281" spans="1:20" ht="15.75" customHeight="1">
      <c r="A281" s="548" t="s">
        <v>1330</v>
      </c>
      <c r="B281" s="549">
        <v>381.37</v>
      </c>
      <c r="C281" s="564">
        <v>8595090553007</v>
      </c>
      <c r="D281" s="550">
        <v>1030</v>
      </c>
      <c r="E281" s="551" t="s">
        <v>1331</v>
      </c>
      <c r="F281" s="552">
        <f t="shared" si="4"/>
        <v>16613.811995</v>
      </c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</row>
    <row r="282" spans="1:20" ht="15.75" customHeight="1">
      <c r="A282" s="548" t="s">
        <v>1338</v>
      </c>
      <c r="B282" s="549">
        <v>563</v>
      </c>
      <c r="C282" s="564">
        <v>8595090553045</v>
      </c>
      <c r="D282" s="550">
        <v>1340</v>
      </c>
      <c r="E282" s="551" t="s">
        <v>1339</v>
      </c>
      <c r="F282" s="552">
        <f t="shared" si="4"/>
        <v>24526.250499999998</v>
      </c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</row>
    <row r="283" spans="1:20" ht="15.75" customHeight="1">
      <c r="A283" s="548" t="s">
        <v>1334</v>
      </c>
      <c r="B283" s="549">
        <v>480.21</v>
      </c>
      <c r="C283" s="564">
        <v>8595090553021</v>
      </c>
      <c r="D283" s="550">
        <v>1350</v>
      </c>
      <c r="E283" s="551" t="s">
        <v>1335</v>
      </c>
      <c r="F283" s="552">
        <f t="shared" si="4"/>
        <v>20919.628334999998</v>
      </c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</row>
    <row r="284" spans="1:20" ht="15.75" customHeight="1">
      <c r="A284" s="548" t="s">
        <v>1549</v>
      </c>
      <c r="B284" s="549">
        <v>155.12</v>
      </c>
      <c r="C284" s="564">
        <v>8595090562641</v>
      </c>
      <c r="D284" s="550">
        <v>370</v>
      </c>
      <c r="E284" s="551" t="s">
        <v>1550</v>
      </c>
      <c r="F284" s="552">
        <f t="shared" si="4"/>
        <v>6757.5701199999994</v>
      </c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</row>
    <row r="285" spans="1:20" ht="15.75" customHeight="1">
      <c r="A285" s="548" t="s">
        <v>1539</v>
      </c>
      <c r="B285" s="549">
        <v>276.8</v>
      </c>
      <c r="C285" s="564">
        <v>8595090562580</v>
      </c>
      <c r="D285" s="550">
        <v>710</v>
      </c>
      <c r="E285" s="551" t="s">
        <v>1540</v>
      </c>
      <c r="F285" s="552">
        <f t="shared" si="4"/>
        <v>12058.3768</v>
      </c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</row>
    <row r="286" spans="1:20" ht="15.75" customHeight="1">
      <c r="A286" s="548" t="s">
        <v>1543</v>
      </c>
      <c r="B286" s="549">
        <v>290.99</v>
      </c>
      <c r="C286" s="564">
        <v>8595090562603</v>
      </c>
      <c r="D286" s="550">
        <v>755</v>
      </c>
      <c r="E286" s="551" t="s">
        <v>1544</v>
      </c>
      <c r="F286" s="552">
        <f t="shared" si="4"/>
        <v>12676.542864999999</v>
      </c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</row>
    <row r="287" spans="1:20" ht="15.75" customHeight="1">
      <c r="A287" s="548" t="s">
        <v>1332</v>
      </c>
      <c r="B287" s="549">
        <v>395.74</v>
      </c>
      <c r="C287" s="564">
        <v>8595090553014</v>
      </c>
      <c r="D287" s="550">
        <v>1035</v>
      </c>
      <c r="E287" s="551" t="s">
        <v>1333</v>
      </c>
      <c r="F287" s="552">
        <f t="shared" si="4"/>
        <v>17239.819489999998</v>
      </c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</row>
    <row r="288" spans="1:20" ht="15.75" customHeight="1">
      <c r="A288" s="548" t="s">
        <v>1340</v>
      </c>
      <c r="B288" s="549">
        <v>586.42999999999995</v>
      </c>
      <c r="C288" s="564">
        <v>8595090553052</v>
      </c>
      <c r="D288" s="550">
        <v>1360</v>
      </c>
      <c r="E288" s="551" t="s">
        <v>1339</v>
      </c>
      <c r="F288" s="552">
        <f t="shared" si="4"/>
        <v>25546.943304999997</v>
      </c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</row>
    <row r="289" spans="1:20" ht="15.75" customHeight="1">
      <c r="A289" s="548" t="s">
        <v>1336</v>
      </c>
      <c r="B289" s="549">
        <v>495.61</v>
      </c>
      <c r="C289" s="564">
        <v>8595090553038</v>
      </c>
      <c r="D289" s="550">
        <v>1370</v>
      </c>
      <c r="E289" s="551" t="s">
        <v>1337</v>
      </c>
      <c r="F289" s="552">
        <f t="shared" si="4"/>
        <v>21590.506235000001</v>
      </c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</row>
    <row r="290" spans="1:20" ht="15.75" customHeight="1">
      <c r="A290" s="548" t="s">
        <v>1844</v>
      </c>
      <c r="B290" s="549">
        <v>238.58</v>
      </c>
      <c r="C290" s="564">
        <v>8595090571124</v>
      </c>
      <c r="D290" s="550">
        <v>511</v>
      </c>
      <c r="E290" s="551" t="s">
        <v>1845</v>
      </c>
      <c r="F290" s="552">
        <f t="shared" si="4"/>
        <v>10393.37983</v>
      </c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</row>
    <row r="291" spans="1:20" ht="15.75" customHeight="1">
      <c r="A291" s="548" t="s">
        <v>1846</v>
      </c>
      <c r="B291" s="549">
        <v>673.93</v>
      </c>
      <c r="C291" s="564">
        <v>8595090571131</v>
      </c>
      <c r="D291" s="550">
        <v>1464</v>
      </c>
      <c r="E291" s="551" t="s">
        <v>1847</v>
      </c>
      <c r="F291" s="552">
        <f t="shared" si="4"/>
        <v>29358.749554999995</v>
      </c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</row>
    <row r="292" spans="1:20" ht="15.75" customHeight="1">
      <c r="A292" s="548" t="s">
        <v>1848</v>
      </c>
      <c r="B292" s="549">
        <v>899.16</v>
      </c>
      <c r="C292" s="564">
        <v>8595090571148</v>
      </c>
      <c r="D292" s="550">
        <v>1731</v>
      </c>
      <c r="E292" s="551" t="s">
        <v>1849</v>
      </c>
      <c r="F292" s="552">
        <f t="shared" si="4"/>
        <v>39170.556659999995</v>
      </c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</row>
    <row r="293" spans="1:20" ht="15.75" customHeight="1">
      <c r="A293" s="548" t="s">
        <v>1850</v>
      </c>
      <c r="B293" s="549">
        <v>817.79</v>
      </c>
      <c r="C293" s="564">
        <v>8595090571155</v>
      </c>
      <c r="D293" s="550">
        <v>1804</v>
      </c>
      <c r="E293" s="551" t="s">
        <v>1851</v>
      </c>
      <c r="F293" s="552">
        <f t="shared" si="4"/>
        <v>35625.794664999994</v>
      </c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</row>
    <row r="294" spans="1:20" ht="15.75" customHeight="1">
      <c r="A294" s="548" t="s">
        <v>1145</v>
      </c>
      <c r="B294" s="549">
        <v>182.91</v>
      </c>
      <c r="C294" s="564">
        <v>8595090535362</v>
      </c>
      <c r="D294" s="550">
        <v>185</v>
      </c>
      <c r="E294" s="551" t="s">
        <v>1146</v>
      </c>
      <c r="F294" s="552">
        <f t="shared" si="4"/>
        <v>7968.1997849999998</v>
      </c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</row>
    <row r="295" spans="1:20" ht="15.75" customHeight="1">
      <c r="A295" s="548" t="s">
        <v>1157</v>
      </c>
      <c r="B295" s="549">
        <v>219.44</v>
      </c>
      <c r="C295" s="564">
        <v>8595090535744</v>
      </c>
      <c r="D295" s="550">
        <v>320</v>
      </c>
      <c r="E295" s="551" t="s">
        <v>1158</v>
      </c>
      <c r="F295" s="552">
        <f t="shared" si="4"/>
        <v>9559.5744399999985</v>
      </c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</row>
    <row r="296" spans="1:20" ht="15.75" customHeight="1">
      <c r="A296" s="548" t="s">
        <v>1147</v>
      </c>
      <c r="B296" s="549">
        <v>87.34</v>
      </c>
      <c r="C296" s="564">
        <v>8595090535379</v>
      </c>
      <c r="D296" s="550">
        <v>170</v>
      </c>
      <c r="E296" s="551" t="s">
        <v>1148</v>
      </c>
      <c r="F296" s="552">
        <f t="shared" si="4"/>
        <v>3804.8360899999998</v>
      </c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</row>
    <row r="297" spans="1:20" ht="15.75" customHeight="1">
      <c r="A297" s="548" t="s">
        <v>1155</v>
      </c>
      <c r="B297" s="549">
        <v>121.86</v>
      </c>
      <c r="C297" s="564">
        <v>8595090535737</v>
      </c>
      <c r="D297" s="550">
        <v>320</v>
      </c>
      <c r="E297" s="551" t="s">
        <v>1156</v>
      </c>
      <c r="F297" s="552">
        <f t="shared" si="4"/>
        <v>5308.6481100000001</v>
      </c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</row>
    <row r="298" spans="1:20" ht="15.75" customHeight="1">
      <c r="A298" s="548" t="s">
        <v>1143</v>
      </c>
      <c r="B298" s="549">
        <v>102.45</v>
      </c>
      <c r="C298" s="564">
        <v>8595090535355</v>
      </c>
      <c r="D298" s="550">
        <v>225</v>
      </c>
      <c r="E298" s="551" t="s">
        <v>1144</v>
      </c>
      <c r="F298" s="552">
        <f t="shared" si="4"/>
        <v>4463.080575</v>
      </c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</row>
    <row r="299" spans="1:20" ht="15.75" customHeight="1">
      <c r="A299" s="548" t="s">
        <v>913</v>
      </c>
      <c r="B299" s="549">
        <v>137.91</v>
      </c>
      <c r="C299" s="564">
        <v>8595090550914</v>
      </c>
      <c r="D299" s="550">
        <v>365</v>
      </c>
      <c r="E299" s="551" t="s">
        <v>1267</v>
      </c>
      <c r="F299" s="552">
        <f t="shared" si="4"/>
        <v>6007.8422849999997</v>
      </c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</row>
    <row r="300" spans="1:20" ht="15.75" customHeight="1">
      <c r="A300" s="548" t="s">
        <v>917</v>
      </c>
      <c r="B300" s="549">
        <v>239.44</v>
      </c>
      <c r="C300" s="564">
        <v>8595090550952</v>
      </c>
      <c r="D300" s="550">
        <v>700</v>
      </c>
      <c r="E300" s="551" t="s">
        <v>1271</v>
      </c>
      <c r="F300" s="552">
        <f t="shared" si="4"/>
        <v>10430.844439999999</v>
      </c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</row>
    <row r="301" spans="1:20" ht="15.75" customHeight="1">
      <c r="A301" s="548" t="s">
        <v>915</v>
      </c>
      <c r="B301" s="549">
        <v>237.58</v>
      </c>
      <c r="C301" s="564">
        <v>8595090550921</v>
      </c>
      <c r="D301" s="550">
        <v>740</v>
      </c>
      <c r="E301" s="551" t="s">
        <v>1268</v>
      </c>
      <c r="F301" s="552">
        <f t="shared" si="4"/>
        <v>10349.81633</v>
      </c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</row>
    <row r="302" spans="1:20" ht="15.75" customHeight="1">
      <c r="A302" s="548" t="s">
        <v>919</v>
      </c>
      <c r="B302" s="549">
        <v>369.36</v>
      </c>
      <c r="C302" s="564">
        <v>8595090550938</v>
      </c>
      <c r="D302" s="550">
        <v>1020</v>
      </c>
      <c r="E302" s="551" t="s">
        <v>1269</v>
      </c>
      <c r="F302" s="552">
        <f t="shared" si="4"/>
        <v>16090.61436</v>
      </c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</row>
    <row r="303" spans="1:20" ht="15.75" customHeight="1">
      <c r="A303" s="548" t="s">
        <v>923</v>
      </c>
      <c r="B303" s="549">
        <v>550.73</v>
      </c>
      <c r="C303" s="564">
        <v>8595090550969</v>
      </c>
      <c r="D303" s="550">
        <v>1340</v>
      </c>
      <c r="E303" s="551" t="s">
        <v>1272</v>
      </c>
      <c r="F303" s="552">
        <f t="shared" si="4"/>
        <v>23991.726354999999</v>
      </c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</row>
    <row r="304" spans="1:20" ht="15.75" customHeight="1">
      <c r="A304" s="548" t="s">
        <v>921</v>
      </c>
      <c r="B304" s="549">
        <v>466.68</v>
      </c>
      <c r="C304" s="564">
        <v>8595090550945</v>
      </c>
      <c r="D304" s="550">
        <v>1350</v>
      </c>
      <c r="E304" s="551" t="s">
        <v>1270</v>
      </c>
      <c r="F304" s="552">
        <f t="shared" si="4"/>
        <v>20330.214179999999</v>
      </c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</row>
    <row r="305" spans="1:20" ht="15.75" customHeight="1">
      <c r="A305" s="548" t="s">
        <v>1141</v>
      </c>
      <c r="B305" s="549">
        <v>139.75</v>
      </c>
      <c r="C305" s="564">
        <v>8595090535331</v>
      </c>
      <c r="D305" s="550">
        <v>365</v>
      </c>
      <c r="E305" s="551" t="s">
        <v>1142</v>
      </c>
      <c r="F305" s="552">
        <f t="shared" si="4"/>
        <v>6087.9991249999994</v>
      </c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</row>
    <row r="306" spans="1:20" ht="15.75" customHeight="1">
      <c r="A306" s="548" t="s">
        <v>1177</v>
      </c>
      <c r="B306" s="549">
        <v>257.32</v>
      </c>
      <c r="C306" s="564">
        <v>8595090537830</v>
      </c>
      <c r="D306" s="550">
        <v>690</v>
      </c>
      <c r="E306" s="551" t="s">
        <v>1178</v>
      </c>
      <c r="F306" s="552">
        <f t="shared" si="4"/>
        <v>11209.759819999999</v>
      </c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</row>
    <row r="307" spans="1:20" ht="15.75" customHeight="1">
      <c r="A307" s="548" t="s">
        <v>1179</v>
      </c>
      <c r="B307" s="549">
        <v>255.46</v>
      </c>
      <c r="C307" s="564">
        <v>8595090537847</v>
      </c>
      <c r="D307" s="550">
        <v>755</v>
      </c>
      <c r="E307" s="551" t="s">
        <v>1180</v>
      </c>
      <c r="F307" s="552">
        <f t="shared" si="4"/>
        <v>11128.73171</v>
      </c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</row>
    <row r="308" spans="1:20" ht="15.75" customHeight="1">
      <c r="A308" s="548" t="s">
        <v>1149</v>
      </c>
      <c r="B308" s="549">
        <v>383.47</v>
      </c>
      <c r="C308" s="564">
        <v>8595090535706</v>
      </c>
      <c r="D308" s="550">
        <v>1025</v>
      </c>
      <c r="E308" s="551" t="s">
        <v>1150</v>
      </c>
      <c r="F308" s="552">
        <f t="shared" si="4"/>
        <v>16705.295344999999</v>
      </c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</row>
    <row r="309" spans="1:20" ht="15.75" customHeight="1">
      <c r="A309" s="548" t="s">
        <v>1153</v>
      </c>
      <c r="B309" s="549">
        <v>573.91</v>
      </c>
      <c r="C309" s="564">
        <v>8595090535720</v>
      </c>
      <c r="D309" s="550">
        <v>1355</v>
      </c>
      <c r="E309" s="551" t="s">
        <v>1154</v>
      </c>
      <c r="F309" s="552">
        <f t="shared" si="4"/>
        <v>25001.528284999997</v>
      </c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</row>
    <row r="310" spans="1:20" ht="15.75" customHeight="1">
      <c r="A310" s="548" t="s">
        <v>1151</v>
      </c>
      <c r="B310" s="549">
        <v>505.58</v>
      </c>
      <c r="C310" s="564">
        <v>8595090535713</v>
      </c>
      <c r="D310" s="550">
        <v>1365</v>
      </c>
      <c r="E310" s="551" t="s">
        <v>1152</v>
      </c>
      <c r="F310" s="552">
        <f t="shared" si="4"/>
        <v>22024.834329999998</v>
      </c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</row>
    <row r="311" spans="1:20" ht="15.75" customHeight="1">
      <c r="A311" s="548" t="s">
        <v>1852</v>
      </c>
      <c r="B311" s="549">
        <v>246.9</v>
      </c>
      <c r="C311" s="564">
        <v>8595090571162</v>
      </c>
      <c r="D311" s="550">
        <v>511</v>
      </c>
      <c r="E311" s="551" t="s">
        <v>1853</v>
      </c>
      <c r="F311" s="552">
        <f t="shared" si="4"/>
        <v>10755.828149999999</v>
      </c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</row>
    <row r="312" spans="1:20" ht="15.75" customHeight="1">
      <c r="A312" s="548" t="s">
        <v>1854</v>
      </c>
      <c r="B312" s="549">
        <v>673.93</v>
      </c>
      <c r="C312" s="564">
        <v>8595090571179</v>
      </c>
      <c r="D312" s="550">
        <v>1463</v>
      </c>
      <c r="E312" s="551" t="s">
        <v>1855</v>
      </c>
      <c r="F312" s="552">
        <f t="shared" si="4"/>
        <v>29358.749554999995</v>
      </c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</row>
    <row r="313" spans="1:20" ht="15.75" customHeight="1">
      <c r="A313" s="548" t="s">
        <v>1856</v>
      </c>
      <c r="B313" s="549">
        <v>899.16</v>
      </c>
      <c r="C313" s="564">
        <v>8595090571186</v>
      </c>
      <c r="D313" s="550">
        <v>1730</v>
      </c>
      <c r="E313" s="551" t="s">
        <v>1857</v>
      </c>
      <c r="F313" s="552">
        <f t="shared" si="4"/>
        <v>39170.556659999995</v>
      </c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</row>
    <row r="314" spans="1:20" ht="15.75" customHeight="1">
      <c r="A314" s="548" t="s">
        <v>1858</v>
      </c>
      <c r="B314" s="549">
        <v>817.79</v>
      </c>
      <c r="C314" s="564">
        <v>8595090571193</v>
      </c>
      <c r="D314" s="550">
        <v>1810</v>
      </c>
      <c r="E314" s="551" t="s">
        <v>1859</v>
      </c>
      <c r="F314" s="552">
        <f t="shared" si="4"/>
        <v>35625.794664999994</v>
      </c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</row>
    <row r="315" spans="1:20" ht="15.75" customHeight="1">
      <c r="A315" s="548" t="s">
        <v>1796</v>
      </c>
      <c r="B315" s="549">
        <v>162.5</v>
      </c>
      <c r="C315" s="564">
        <v>8595090570424</v>
      </c>
      <c r="D315" s="550">
        <v>290</v>
      </c>
      <c r="E315" s="551" t="s">
        <v>1797</v>
      </c>
      <c r="F315" s="552">
        <f t="shared" si="4"/>
        <v>7079.0687499999995</v>
      </c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</row>
    <row r="316" spans="1:20" ht="15.75" customHeight="1">
      <c r="A316" s="548" t="s">
        <v>1798</v>
      </c>
      <c r="B316" s="549">
        <v>174.59</v>
      </c>
      <c r="C316" s="564">
        <v>8595090570431</v>
      </c>
      <c r="D316" s="550">
        <v>303</v>
      </c>
      <c r="E316" s="551" t="s">
        <v>1797</v>
      </c>
      <c r="F316" s="552">
        <f t="shared" si="4"/>
        <v>7605.7514649999994</v>
      </c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</row>
    <row r="317" spans="1:20" ht="15.75" customHeight="1">
      <c r="A317" s="548" t="s">
        <v>1799</v>
      </c>
      <c r="B317" s="549">
        <v>358</v>
      </c>
      <c r="C317" s="564">
        <v>8595090570486</v>
      </c>
      <c r="D317" s="550">
        <v>633</v>
      </c>
      <c r="E317" s="551" t="s">
        <v>1800</v>
      </c>
      <c r="F317" s="552">
        <f t="shared" si="4"/>
        <v>15595.732999999998</v>
      </c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</row>
    <row r="318" spans="1:20" ht="15.75" customHeight="1">
      <c r="A318" s="548" t="s">
        <v>1801</v>
      </c>
      <c r="B318" s="549">
        <v>369.09</v>
      </c>
      <c r="C318" s="564">
        <v>8595090570493</v>
      </c>
      <c r="D318" s="550">
        <v>644</v>
      </c>
      <c r="E318" s="551" t="s">
        <v>1800</v>
      </c>
      <c r="F318" s="552">
        <f t="shared" si="4"/>
        <v>16078.852214999997</v>
      </c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</row>
    <row r="319" spans="1:20" ht="15.75" customHeight="1">
      <c r="A319" s="548" t="s">
        <v>1135</v>
      </c>
      <c r="B319" s="549">
        <v>55.85</v>
      </c>
      <c r="C319" s="564">
        <v>8595090534327</v>
      </c>
      <c r="D319" s="550">
        <v>60</v>
      </c>
      <c r="E319" s="551" t="s">
        <v>1136</v>
      </c>
      <c r="F319" s="552">
        <f t="shared" si="4"/>
        <v>2433.021475</v>
      </c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</row>
    <row r="320" spans="1:20" ht="15.75" customHeight="1">
      <c r="A320" s="548" t="s">
        <v>1828</v>
      </c>
      <c r="B320" s="549">
        <v>55.1</v>
      </c>
      <c r="C320" s="564">
        <v>8595090570660</v>
      </c>
      <c r="D320" s="550">
        <v>61</v>
      </c>
      <c r="E320" s="551" t="s">
        <v>1829</v>
      </c>
      <c r="F320" s="552">
        <f t="shared" si="4"/>
        <v>2400.3488499999999</v>
      </c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</row>
    <row r="321" spans="1:20" ht="15.75" customHeight="1">
      <c r="A321" s="548" t="s">
        <v>1862</v>
      </c>
      <c r="B321" s="549">
        <v>151.34</v>
      </c>
      <c r="C321" s="564">
        <v>8595090541981</v>
      </c>
      <c r="D321" s="550">
        <v>540</v>
      </c>
      <c r="E321" s="551" t="s">
        <v>1237</v>
      </c>
      <c r="F321" s="552">
        <f t="shared" si="4"/>
        <v>6592.9000900000001</v>
      </c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</row>
    <row r="322" spans="1:20" ht="15.75" customHeight="1">
      <c r="A322" s="548" t="s">
        <v>1241</v>
      </c>
      <c r="B322" s="549">
        <v>137.97999999999999</v>
      </c>
      <c r="C322" s="564">
        <v>8595090542018</v>
      </c>
      <c r="D322" s="550">
        <v>530</v>
      </c>
      <c r="E322" s="551" t="s">
        <v>1242</v>
      </c>
      <c r="F322" s="552">
        <f t="shared" si="4"/>
        <v>6010.8917299999994</v>
      </c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</row>
    <row r="323" spans="1:20" ht="15.75" customHeight="1">
      <c r="A323" s="548" t="s">
        <v>1863</v>
      </c>
      <c r="B323" s="549">
        <v>145.79</v>
      </c>
      <c r="C323" s="564">
        <v>8595090542001</v>
      </c>
      <c r="D323" s="550">
        <v>608</v>
      </c>
      <c r="E323" s="551" t="s">
        <v>1240</v>
      </c>
      <c r="F323" s="552">
        <f t="shared" si="4"/>
        <v>6351.122664999999</v>
      </c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</row>
    <row r="324" spans="1:20" ht="15.75" customHeight="1">
      <c r="A324" s="548" t="s">
        <v>1235</v>
      </c>
      <c r="B324" s="549">
        <v>159.15</v>
      </c>
      <c r="C324" s="564">
        <v>8595090541974</v>
      </c>
      <c r="D324" s="550">
        <v>602</v>
      </c>
      <c r="E324" s="551" t="s">
        <v>1236</v>
      </c>
      <c r="F324" s="552">
        <f t="shared" ref="F324:F387" si="5">B324*євро</f>
        <v>6933.1310249999997</v>
      </c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</row>
    <row r="325" spans="1:20" s="559" customFormat="1" ht="15.75" customHeight="1">
      <c r="A325" s="548" t="s">
        <v>1864</v>
      </c>
      <c r="B325" s="549">
        <v>83.07</v>
      </c>
      <c r="C325" s="564"/>
      <c r="D325" s="550">
        <v>345</v>
      </c>
      <c r="E325" s="551" t="s">
        <v>1865</v>
      </c>
      <c r="F325" s="552">
        <f t="shared" si="5"/>
        <v>3618.8199449999997</v>
      </c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</row>
    <row r="326" spans="1:20" ht="15.75" customHeight="1">
      <c r="A326" s="548" t="s">
        <v>1517</v>
      </c>
      <c r="B326" s="549">
        <v>41.28</v>
      </c>
      <c r="C326" s="564">
        <v>8595090561477</v>
      </c>
      <c r="D326" s="550">
        <v>115</v>
      </c>
      <c r="E326" s="551" t="s">
        <v>1518</v>
      </c>
      <c r="F326" s="552">
        <f t="shared" si="5"/>
        <v>1798.3012799999999</v>
      </c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</row>
    <row r="327" spans="1:20" ht="15.75" customHeight="1">
      <c r="A327" s="548" t="s">
        <v>952</v>
      </c>
      <c r="B327" s="549">
        <v>166.53</v>
      </c>
      <c r="C327" s="564">
        <v>8595090561453</v>
      </c>
      <c r="D327" s="550">
        <v>575</v>
      </c>
      <c r="E327" s="551" t="s">
        <v>1514</v>
      </c>
      <c r="F327" s="552">
        <f t="shared" si="5"/>
        <v>7254.6296549999997</v>
      </c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</row>
    <row r="328" spans="1:20" ht="15.75" customHeight="1">
      <c r="A328" s="548" t="s">
        <v>1515</v>
      </c>
      <c r="B328" s="549">
        <v>180.89</v>
      </c>
      <c r="C328" s="564">
        <v>8595090561460</v>
      </c>
      <c r="D328" s="550">
        <v>585</v>
      </c>
      <c r="E328" s="551" t="s">
        <v>1516</v>
      </c>
      <c r="F328" s="552">
        <f t="shared" si="5"/>
        <v>7880.2015149999988</v>
      </c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</row>
    <row r="329" spans="1:20" ht="15.75" customHeight="1">
      <c r="A329" s="548" t="s">
        <v>1249</v>
      </c>
      <c r="B329" s="549">
        <v>240.6</v>
      </c>
      <c r="C329" s="564">
        <v>8595090542278</v>
      </c>
      <c r="D329" s="550">
        <v>215</v>
      </c>
      <c r="E329" s="551" t="s">
        <v>1250</v>
      </c>
      <c r="F329" s="552">
        <f t="shared" si="5"/>
        <v>10481.3781</v>
      </c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</row>
    <row r="330" spans="1:20" ht="15.75" customHeight="1">
      <c r="A330" s="548" t="s">
        <v>1187</v>
      </c>
      <c r="B330" s="549">
        <v>273.60000000000002</v>
      </c>
      <c r="C330" s="564">
        <v>8595090540540</v>
      </c>
      <c r="D330" s="550">
        <v>360</v>
      </c>
      <c r="E330" s="551" t="s">
        <v>1188</v>
      </c>
      <c r="F330" s="552">
        <f t="shared" si="5"/>
        <v>11918.973600000001</v>
      </c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</row>
    <row r="331" spans="1:20" ht="15.75" customHeight="1">
      <c r="A331" s="548" t="s">
        <v>1209</v>
      </c>
      <c r="B331" s="549">
        <v>246.65</v>
      </c>
      <c r="C331" s="564">
        <v>8595090541486</v>
      </c>
      <c r="D331" s="550">
        <v>225</v>
      </c>
      <c r="E331" s="551" t="s">
        <v>1210</v>
      </c>
      <c r="F331" s="552">
        <f t="shared" si="5"/>
        <v>10744.937275</v>
      </c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</row>
    <row r="332" spans="1:20" ht="15.75" customHeight="1">
      <c r="A332" s="548" t="s">
        <v>1185</v>
      </c>
      <c r="B332" s="549">
        <v>292.25</v>
      </c>
      <c r="C332" s="564">
        <v>8595090540533</v>
      </c>
      <c r="D332" s="550">
        <v>365</v>
      </c>
      <c r="E332" s="551" t="s">
        <v>1186</v>
      </c>
      <c r="F332" s="552">
        <f t="shared" si="5"/>
        <v>12731.432874999999</v>
      </c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</row>
    <row r="333" spans="1:20" ht="15.75" customHeight="1">
      <c r="A333" s="548" t="s">
        <v>1110</v>
      </c>
      <c r="B333" s="549">
        <v>84.15</v>
      </c>
      <c r="C333" s="564">
        <v>8595090533856</v>
      </c>
      <c r="D333" s="550">
        <v>140</v>
      </c>
      <c r="E333" s="551" t="s">
        <v>1111</v>
      </c>
      <c r="F333" s="552">
        <f t="shared" si="5"/>
        <v>3665.8685249999999</v>
      </c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</row>
    <row r="334" spans="1:20" ht="15.75" customHeight="1">
      <c r="A334" s="548" t="s">
        <v>1247</v>
      </c>
      <c r="B334" s="549">
        <v>81.12</v>
      </c>
      <c r="C334" s="564">
        <v>8595090542124</v>
      </c>
      <c r="D334" s="550">
        <v>140</v>
      </c>
      <c r="E334" s="551" t="s">
        <v>1248</v>
      </c>
      <c r="F334" s="552">
        <f t="shared" si="5"/>
        <v>3533.8711199999998</v>
      </c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</row>
    <row r="335" spans="1:20" ht="15.75" customHeight="1">
      <c r="A335" s="548" t="s">
        <v>1112</v>
      </c>
      <c r="B335" s="549">
        <v>78.599999999999994</v>
      </c>
      <c r="C335" s="564">
        <v>8595090533870</v>
      </c>
      <c r="D335" s="550">
        <v>140</v>
      </c>
      <c r="E335" s="551" t="s">
        <v>1113</v>
      </c>
      <c r="F335" s="552">
        <f t="shared" si="5"/>
        <v>3424.0910999999996</v>
      </c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</row>
    <row r="336" spans="1:20" ht="15.75" customHeight="1">
      <c r="A336" s="548" t="s">
        <v>1114</v>
      </c>
      <c r="B336" s="549">
        <v>81.63</v>
      </c>
      <c r="C336" s="564">
        <v>8595090533924</v>
      </c>
      <c r="D336" s="550">
        <v>140</v>
      </c>
      <c r="E336" s="551" t="s">
        <v>1115</v>
      </c>
      <c r="F336" s="552">
        <f t="shared" si="5"/>
        <v>3556.0885049999997</v>
      </c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</row>
    <row r="337" spans="1:20" ht="15.75" customHeight="1">
      <c r="A337" s="548" t="s">
        <v>1763</v>
      </c>
      <c r="B337" s="549">
        <v>98.1</v>
      </c>
      <c r="C337" s="564">
        <v>8595090567035</v>
      </c>
      <c r="D337" s="550">
        <v>155</v>
      </c>
      <c r="E337" s="551" t="s">
        <v>1764</v>
      </c>
      <c r="F337" s="552">
        <f t="shared" si="5"/>
        <v>4273.57935</v>
      </c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</row>
    <row r="338" spans="1:20" ht="15.75" customHeight="1">
      <c r="A338" s="548" t="s">
        <v>1765</v>
      </c>
      <c r="B338" s="549">
        <v>104.73</v>
      </c>
      <c r="C338" s="564">
        <v>8595090567042</v>
      </c>
      <c r="D338" s="550">
        <v>175</v>
      </c>
      <c r="E338" s="551" t="s">
        <v>1766</v>
      </c>
      <c r="F338" s="552">
        <f t="shared" si="5"/>
        <v>4562.4053549999999</v>
      </c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</row>
    <row r="339" spans="1:20" ht="15.75" customHeight="1">
      <c r="A339" s="548" t="s">
        <v>1116</v>
      </c>
      <c r="B339" s="549">
        <v>87.09</v>
      </c>
      <c r="C339" s="564">
        <v>8595090534051</v>
      </c>
      <c r="D339" s="550">
        <v>155</v>
      </c>
      <c r="E339" s="551" t="s">
        <v>1117</v>
      </c>
      <c r="F339" s="552">
        <f t="shared" si="5"/>
        <v>3793.9452149999997</v>
      </c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</row>
    <row r="340" spans="1:20" ht="15.75" customHeight="1">
      <c r="A340" s="548" t="s">
        <v>1104</v>
      </c>
      <c r="B340" s="549">
        <v>98.22</v>
      </c>
      <c r="C340" s="564">
        <v>8595090533467</v>
      </c>
      <c r="D340" s="550">
        <v>175</v>
      </c>
      <c r="E340" s="551" t="s">
        <v>1105</v>
      </c>
      <c r="F340" s="552">
        <f t="shared" si="5"/>
        <v>4278.8069699999996</v>
      </c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</row>
    <row r="341" spans="1:20" ht="15.75" customHeight="1">
      <c r="A341" s="548" t="s">
        <v>1207</v>
      </c>
      <c r="B341" s="549">
        <v>105.48</v>
      </c>
      <c r="C341" s="564">
        <v>8595090541349</v>
      </c>
      <c r="D341" s="550">
        <v>140</v>
      </c>
      <c r="E341" s="551" t="s">
        <v>1208</v>
      </c>
      <c r="F341" s="552">
        <f t="shared" si="5"/>
        <v>4595.07798</v>
      </c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</row>
    <row r="342" spans="1:20" ht="15.75" customHeight="1">
      <c r="A342" s="548" t="s">
        <v>1139</v>
      </c>
      <c r="B342" s="549">
        <v>89.61</v>
      </c>
      <c r="C342" s="564">
        <v>8595090535119</v>
      </c>
      <c r="D342" s="550">
        <v>155</v>
      </c>
      <c r="E342" s="551" t="s">
        <v>1140</v>
      </c>
      <c r="F342" s="552">
        <f t="shared" si="5"/>
        <v>3903.7252349999999</v>
      </c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</row>
    <row r="343" spans="1:20" ht="15.75" customHeight="1">
      <c r="A343" s="548" t="s">
        <v>1137</v>
      </c>
      <c r="B343" s="549">
        <v>96.24</v>
      </c>
      <c r="C343" s="564">
        <v>8595090535102</v>
      </c>
      <c r="D343" s="550">
        <v>175</v>
      </c>
      <c r="E343" s="551" t="s">
        <v>1138</v>
      </c>
      <c r="F343" s="552">
        <f t="shared" si="5"/>
        <v>4192.5512399999998</v>
      </c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</row>
    <row r="344" spans="1:20" ht="15.75" customHeight="1">
      <c r="A344" s="548" t="s">
        <v>1736</v>
      </c>
      <c r="B344" s="549">
        <v>96.08</v>
      </c>
      <c r="C344" s="564">
        <v>8595090565550</v>
      </c>
      <c r="D344" s="550">
        <v>160</v>
      </c>
      <c r="E344" s="551" t="s">
        <v>1737</v>
      </c>
      <c r="F344" s="552">
        <f t="shared" si="5"/>
        <v>4185.5810799999999</v>
      </c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</row>
    <row r="345" spans="1:20" ht="15.75" customHeight="1">
      <c r="A345" s="548" t="s">
        <v>1738</v>
      </c>
      <c r="B345" s="549">
        <v>112.71</v>
      </c>
      <c r="C345" s="564">
        <v>8595090565567</v>
      </c>
      <c r="D345" s="550">
        <v>180</v>
      </c>
      <c r="E345" s="551" t="s">
        <v>1739</v>
      </c>
      <c r="F345" s="552">
        <f t="shared" si="5"/>
        <v>4910.0420849999991</v>
      </c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</row>
    <row r="346" spans="1:20" ht="15.75" customHeight="1">
      <c r="A346" s="548" t="s">
        <v>1018</v>
      </c>
      <c r="B346" s="549">
        <v>27.71</v>
      </c>
      <c r="C346" s="564">
        <v>8595090515647</v>
      </c>
      <c r="D346" s="550">
        <v>35</v>
      </c>
      <c r="E346" s="551" t="s">
        <v>1019</v>
      </c>
      <c r="F346" s="552">
        <f t="shared" si="5"/>
        <v>1207.144585</v>
      </c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</row>
    <row r="347" spans="1:20" ht="15.75" customHeight="1">
      <c r="A347" s="548" t="s">
        <v>1189</v>
      </c>
      <c r="B347" s="549">
        <v>305.35000000000002</v>
      </c>
      <c r="C347" s="564">
        <v>8595090540786</v>
      </c>
      <c r="D347" s="550">
        <v>145</v>
      </c>
      <c r="E347" s="551" t="s">
        <v>1190</v>
      </c>
      <c r="F347" s="552">
        <f t="shared" si="5"/>
        <v>13302.114724999999</v>
      </c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</row>
    <row r="348" spans="1:20" ht="15.75" customHeight="1">
      <c r="A348" s="548" t="s">
        <v>1205</v>
      </c>
      <c r="B348" s="549">
        <v>349.94</v>
      </c>
      <c r="C348" s="564">
        <v>8595090541325</v>
      </c>
      <c r="D348" s="550">
        <v>225</v>
      </c>
      <c r="E348" s="551" t="s">
        <v>1206</v>
      </c>
      <c r="F348" s="552">
        <f t="shared" si="5"/>
        <v>15244.61119</v>
      </c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</row>
    <row r="349" spans="1:20" ht="15.75" customHeight="1">
      <c r="A349" s="548" t="s">
        <v>1191</v>
      </c>
      <c r="B349" s="549">
        <v>349.18</v>
      </c>
      <c r="C349" s="564">
        <v>8595090540861</v>
      </c>
      <c r="D349" s="550">
        <v>145</v>
      </c>
      <c r="E349" s="551" t="s">
        <v>1192</v>
      </c>
      <c r="F349" s="552">
        <f t="shared" si="5"/>
        <v>15211.502929999999</v>
      </c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</row>
    <row r="350" spans="1:20" ht="15.75" customHeight="1">
      <c r="A350" s="548" t="s">
        <v>1197</v>
      </c>
      <c r="B350" s="549">
        <v>207.6</v>
      </c>
      <c r="C350" s="564">
        <v>8595090541271</v>
      </c>
      <c r="D350" s="550">
        <v>145</v>
      </c>
      <c r="E350" s="551" t="s">
        <v>1198</v>
      </c>
      <c r="F350" s="552">
        <f t="shared" si="5"/>
        <v>9043.7825999999986</v>
      </c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</row>
    <row r="351" spans="1:20" ht="15.75" customHeight="1">
      <c r="A351" s="548" t="s">
        <v>1193</v>
      </c>
      <c r="B351" s="549">
        <v>244.13</v>
      </c>
      <c r="C351" s="564">
        <v>8595090541097</v>
      </c>
      <c r="D351" s="550">
        <v>245</v>
      </c>
      <c r="E351" s="551" t="s">
        <v>1194</v>
      </c>
      <c r="F351" s="552">
        <f t="shared" si="5"/>
        <v>10635.157255</v>
      </c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</row>
    <row r="352" spans="1:20" ht="15.75" customHeight="1">
      <c r="A352" s="548" t="s">
        <v>1203</v>
      </c>
      <c r="B352" s="549">
        <v>318.2</v>
      </c>
      <c r="C352" s="564">
        <v>8595090541318</v>
      </c>
      <c r="D352" s="550">
        <v>245</v>
      </c>
      <c r="E352" s="551" t="s">
        <v>1204</v>
      </c>
      <c r="F352" s="552">
        <f t="shared" si="5"/>
        <v>13861.905699999999</v>
      </c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</row>
    <row r="353" spans="1:20" ht="15.75" customHeight="1">
      <c r="A353" s="548" t="s">
        <v>1159</v>
      </c>
      <c r="B353" s="549">
        <v>191.22</v>
      </c>
      <c r="C353" s="564">
        <v>8595090535904</v>
      </c>
      <c r="D353" s="550">
        <v>255</v>
      </c>
      <c r="E353" s="551" t="s">
        <v>1160</v>
      </c>
      <c r="F353" s="552">
        <f t="shared" si="5"/>
        <v>8330.2124700000004</v>
      </c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</row>
    <row r="354" spans="1:20" ht="15.75" customHeight="1">
      <c r="A354" s="548" t="s">
        <v>1345</v>
      </c>
      <c r="B354" s="549">
        <v>397.81</v>
      </c>
      <c r="C354" s="564">
        <v>8595090553663</v>
      </c>
      <c r="D354" s="550">
        <v>1610</v>
      </c>
      <c r="E354" s="551" t="s">
        <v>1346</v>
      </c>
      <c r="F354" s="552">
        <f t="shared" si="5"/>
        <v>17329.995934999999</v>
      </c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</row>
    <row r="355" spans="1:20" ht="15.75" customHeight="1">
      <c r="A355" s="548" t="s">
        <v>1201</v>
      </c>
      <c r="B355" s="549">
        <v>473.64</v>
      </c>
      <c r="C355" s="564">
        <v>8595090541295</v>
      </c>
      <c r="D355" s="550">
        <v>1810</v>
      </c>
      <c r="E355" s="551" t="s">
        <v>1202</v>
      </c>
      <c r="F355" s="552">
        <f t="shared" si="5"/>
        <v>20633.416139999998</v>
      </c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</row>
    <row r="356" spans="1:20" ht="15.75" customHeight="1">
      <c r="A356" s="548" t="s">
        <v>1343</v>
      </c>
      <c r="B356" s="549">
        <v>444.67</v>
      </c>
      <c r="C356" s="564">
        <v>8595090553656</v>
      </c>
      <c r="D356" s="550">
        <v>1610</v>
      </c>
      <c r="E356" s="551" t="s">
        <v>1344</v>
      </c>
      <c r="F356" s="552">
        <f t="shared" si="5"/>
        <v>19371.381545</v>
      </c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</row>
    <row r="357" spans="1:20" ht="15.75" customHeight="1">
      <c r="A357" s="548" t="s">
        <v>1347</v>
      </c>
      <c r="B357" s="549">
        <v>296.52999999999997</v>
      </c>
      <c r="C357" s="564">
        <v>8595090553687</v>
      </c>
      <c r="D357" s="550">
        <v>1600</v>
      </c>
      <c r="E357" s="551" t="s">
        <v>1348</v>
      </c>
      <c r="F357" s="552">
        <f t="shared" si="5"/>
        <v>12917.884654999998</v>
      </c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</row>
    <row r="358" spans="1:20" ht="15.75" customHeight="1">
      <c r="A358" s="548" t="s">
        <v>1195</v>
      </c>
      <c r="B358" s="549">
        <v>372.11</v>
      </c>
      <c r="C358" s="564">
        <v>8595090541202</v>
      </c>
      <c r="D358" s="550">
        <v>1810</v>
      </c>
      <c r="E358" s="551" t="s">
        <v>1196</v>
      </c>
      <c r="F358" s="552">
        <f t="shared" si="5"/>
        <v>16210.413984999999</v>
      </c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</row>
    <row r="359" spans="1:20" ht="15.75" customHeight="1">
      <c r="A359" s="548" t="s">
        <v>1199</v>
      </c>
      <c r="B359" s="549">
        <v>432.58</v>
      </c>
      <c r="C359" s="564">
        <v>8595090541288</v>
      </c>
      <c r="D359" s="550">
        <v>1810</v>
      </c>
      <c r="E359" s="551" t="s">
        <v>1200</v>
      </c>
      <c r="F359" s="552">
        <f t="shared" si="5"/>
        <v>18844.698829999998</v>
      </c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</row>
    <row r="360" spans="1:20" ht="15.75" customHeight="1">
      <c r="A360" s="548" t="s">
        <v>1512</v>
      </c>
      <c r="B360" s="549">
        <v>409.9</v>
      </c>
      <c r="C360" s="564">
        <v>8595090561439</v>
      </c>
      <c r="D360" s="550">
        <v>355</v>
      </c>
      <c r="E360" s="551" t="s">
        <v>1513</v>
      </c>
      <c r="F360" s="552">
        <f t="shared" si="5"/>
        <v>17856.678649999998</v>
      </c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</row>
    <row r="361" spans="1:20" ht="15.75" customHeight="1">
      <c r="A361" s="548" t="s">
        <v>1377</v>
      </c>
      <c r="B361" s="549">
        <v>235.06</v>
      </c>
      <c r="C361" s="564">
        <v>8595090555186</v>
      </c>
      <c r="D361" s="550">
        <v>255</v>
      </c>
      <c r="E361" s="551" t="s">
        <v>1378</v>
      </c>
      <c r="F361" s="552">
        <f t="shared" si="5"/>
        <v>10240.03631</v>
      </c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</row>
    <row r="362" spans="1:20" ht="15.75" customHeight="1">
      <c r="A362" s="548" t="s">
        <v>1375</v>
      </c>
      <c r="B362" s="549">
        <v>328.78</v>
      </c>
      <c r="C362" s="564">
        <v>8595090555148</v>
      </c>
      <c r="D362" s="550">
        <v>355</v>
      </c>
      <c r="E362" s="551" t="s">
        <v>1376</v>
      </c>
      <c r="F362" s="552">
        <f t="shared" si="5"/>
        <v>14322.807529999998</v>
      </c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</row>
    <row r="363" spans="1:20" ht="15.75" customHeight="1">
      <c r="A363" s="548" t="s">
        <v>1510</v>
      </c>
      <c r="B363" s="549">
        <v>399.09</v>
      </c>
      <c r="C363" s="564">
        <v>8595090561422</v>
      </c>
      <c r="D363" s="550">
        <v>355</v>
      </c>
      <c r="E363" s="551" t="s">
        <v>1511</v>
      </c>
      <c r="F363" s="552">
        <f t="shared" si="5"/>
        <v>17385.757214999998</v>
      </c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</row>
    <row r="364" spans="1:20" ht="15.75" customHeight="1">
      <c r="A364" s="548" t="s">
        <v>1471</v>
      </c>
      <c r="B364" s="549">
        <v>249.42</v>
      </c>
      <c r="C364" s="564">
        <v>8595090559610</v>
      </c>
      <c r="D364" s="550">
        <v>1150</v>
      </c>
      <c r="E364" s="551" t="s">
        <v>1472</v>
      </c>
      <c r="F364" s="552">
        <f t="shared" si="5"/>
        <v>10865.60817</v>
      </c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</row>
    <row r="365" spans="1:20" ht="15.75" customHeight="1">
      <c r="A365" s="548" t="s">
        <v>1788</v>
      </c>
      <c r="B365" s="549">
        <v>281.16000000000003</v>
      </c>
      <c r="C365" s="564">
        <v>8595090570080</v>
      </c>
      <c r="D365" s="550">
        <v>1302</v>
      </c>
      <c r="E365" s="551" t="s">
        <v>1789</v>
      </c>
      <c r="F365" s="552">
        <f t="shared" si="5"/>
        <v>12248.31366</v>
      </c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</row>
    <row r="366" spans="1:20" ht="15.75" customHeight="1">
      <c r="A366" s="548" t="s">
        <v>1467</v>
      </c>
      <c r="B366" s="549">
        <v>329.28</v>
      </c>
      <c r="C366" s="564">
        <v>8595090558743</v>
      </c>
      <c r="D366" s="550">
        <v>1185</v>
      </c>
      <c r="E366" s="551" t="s">
        <v>1468</v>
      </c>
      <c r="F366" s="552">
        <f t="shared" si="5"/>
        <v>14344.589279999998</v>
      </c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</row>
    <row r="367" spans="1:20" ht="15.75" customHeight="1">
      <c r="A367" s="548" t="s">
        <v>1469</v>
      </c>
      <c r="B367" s="549">
        <v>333.06</v>
      </c>
      <c r="C367" s="564">
        <v>8595090558750</v>
      </c>
      <c r="D367" s="550">
        <v>1165</v>
      </c>
      <c r="E367" s="551" t="s">
        <v>1470</v>
      </c>
      <c r="F367" s="552">
        <f t="shared" si="5"/>
        <v>14509.259309999999</v>
      </c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</row>
    <row r="368" spans="1:20" ht="15.75" customHeight="1">
      <c r="A368" s="548" t="s">
        <v>1465</v>
      </c>
      <c r="B368" s="549">
        <v>292.75</v>
      </c>
      <c r="C368" s="564">
        <v>8595090558736</v>
      </c>
      <c r="D368" s="550">
        <v>1230</v>
      </c>
      <c r="E368" s="551" t="s">
        <v>1466</v>
      </c>
      <c r="F368" s="552">
        <f t="shared" si="5"/>
        <v>12753.214624999999</v>
      </c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</row>
    <row r="369" spans="1:20" ht="15.75" customHeight="1">
      <c r="A369" s="548" t="s">
        <v>1463</v>
      </c>
      <c r="B369" s="549">
        <v>291.24</v>
      </c>
      <c r="C369" s="564">
        <v>8595090558729</v>
      </c>
      <c r="D369" s="550">
        <v>1210</v>
      </c>
      <c r="E369" s="551" t="s">
        <v>1464</v>
      </c>
      <c r="F369" s="552">
        <f t="shared" si="5"/>
        <v>12687.43374</v>
      </c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</row>
    <row r="370" spans="1:20" ht="15.75" customHeight="1">
      <c r="A370" s="548" t="s">
        <v>1790</v>
      </c>
      <c r="B370" s="549">
        <v>327.01</v>
      </c>
      <c r="C370" s="564">
        <v>8595090570097</v>
      </c>
      <c r="D370" s="550">
        <v>1437</v>
      </c>
      <c r="E370" s="551" t="s">
        <v>1791</v>
      </c>
      <c r="F370" s="552">
        <f t="shared" si="5"/>
        <v>14245.700134999999</v>
      </c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</row>
    <row r="371" spans="1:20" ht="15.75" customHeight="1">
      <c r="A371" s="548" t="s">
        <v>1227</v>
      </c>
      <c r="B371" s="549">
        <v>40.81</v>
      </c>
      <c r="C371" s="564">
        <v>8595090541776</v>
      </c>
      <c r="D371" s="550">
        <v>145</v>
      </c>
      <c r="E371" s="551" t="s">
        <v>1228</v>
      </c>
      <c r="F371" s="552">
        <f t="shared" si="5"/>
        <v>1777.8264349999999</v>
      </c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</row>
    <row r="372" spans="1:20" ht="15.75" customHeight="1">
      <c r="A372" s="548" t="s">
        <v>1229</v>
      </c>
      <c r="B372" s="549">
        <v>73.31</v>
      </c>
      <c r="C372" s="564">
        <v>8595090541783</v>
      </c>
      <c r="D372" s="550">
        <v>260</v>
      </c>
      <c r="E372" s="551" t="s">
        <v>1230</v>
      </c>
      <c r="F372" s="552">
        <f t="shared" si="5"/>
        <v>3193.6401849999997</v>
      </c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</row>
    <row r="373" spans="1:20" ht="15.75" customHeight="1">
      <c r="A373" s="568" t="s">
        <v>1014</v>
      </c>
      <c r="B373" s="569">
        <v>92.03</v>
      </c>
      <c r="C373" s="570">
        <v>8595090514343</v>
      </c>
      <c r="D373" s="571">
        <v>460</v>
      </c>
      <c r="E373" s="572" t="s">
        <v>1015</v>
      </c>
      <c r="F373" s="573">
        <f t="shared" si="5"/>
        <v>4009.148905</v>
      </c>
      <c r="G373" s="42" t="s">
        <v>1866</v>
      </c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</row>
    <row r="374" spans="1:20" ht="15.75" customHeight="1">
      <c r="A374" s="548" t="s">
        <v>1035</v>
      </c>
      <c r="B374" s="549">
        <v>37.35</v>
      </c>
      <c r="C374" s="564">
        <v>8595090518112</v>
      </c>
      <c r="D374" s="550">
        <v>75</v>
      </c>
      <c r="E374" s="551" t="s">
        <v>1036</v>
      </c>
      <c r="F374" s="552">
        <f t="shared" si="5"/>
        <v>1627.0967249999999</v>
      </c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</row>
    <row r="375" spans="1:20" ht="15.75" customHeight="1">
      <c r="A375" s="548" t="s">
        <v>1039</v>
      </c>
      <c r="B375" s="549">
        <v>53.08</v>
      </c>
      <c r="C375" s="564">
        <v>8595090518150</v>
      </c>
      <c r="D375" s="550">
        <v>130</v>
      </c>
      <c r="E375" s="561" t="s">
        <v>1040</v>
      </c>
      <c r="F375" s="552">
        <f t="shared" si="5"/>
        <v>2312.3505799999998</v>
      </c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</row>
    <row r="376" spans="1:20" ht="15.75" customHeight="1">
      <c r="A376" s="548" t="s">
        <v>1043</v>
      </c>
      <c r="B376" s="549">
        <v>61.4</v>
      </c>
      <c r="C376" s="564">
        <v>8595090518235</v>
      </c>
      <c r="D376" s="550">
        <v>130</v>
      </c>
      <c r="E376" s="551" t="s">
        <v>1044</v>
      </c>
      <c r="F376" s="552">
        <f t="shared" si="5"/>
        <v>2674.7988999999998</v>
      </c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</row>
    <row r="377" spans="1:20" ht="15.75" customHeight="1">
      <c r="A377" s="548" t="s">
        <v>1792</v>
      </c>
      <c r="B377" s="549">
        <v>94.4</v>
      </c>
      <c r="C377" s="564">
        <v>8595090570226</v>
      </c>
      <c r="D377" s="550">
        <v>235</v>
      </c>
      <c r="E377" s="551" t="s">
        <v>1793</v>
      </c>
      <c r="F377" s="552">
        <f t="shared" si="5"/>
        <v>4112.3944000000001</v>
      </c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</row>
    <row r="378" spans="1:20" ht="15.75" customHeight="1">
      <c r="A378" s="548" t="s">
        <v>1794</v>
      </c>
      <c r="B378" s="549">
        <v>107.5</v>
      </c>
      <c r="C378" s="564">
        <v>8595090570233</v>
      </c>
      <c r="D378" s="550">
        <v>242</v>
      </c>
      <c r="E378" s="551" t="s">
        <v>1795</v>
      </c>
      <c r="F378" s="552">
        <f t="shared" si="5"/>
        <v>4683.0762500000001</v>
      </c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</row>
    <row r="379" spans="1:20" ht="15.75" customHeight="1">
      <c r="A379" s="548" t="s">
        <v>1822</v>
      </c>
      <c r="B379" s="549">
        <v>47.54</v>
      </c>
      <c r="C379" s="564">
        <v>8595090570639</v>
      </c>
      <c r="D379" s="550">
        <v>130</v>
      </c>
      <c r="E379" s="551" t="s">
        <v>1823</v>
      </c>
      <c r="F379" s="552">
        <f t="shared" si="5"/>
        <v>2071.0087899999999</v>
      </c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</row>
    <row r="380" spans="1:20" ht="15.75" customHeight="1">
      <c r="A380" s="567" t="s">
        <v>1074</v>
      </c>
      <c r="B380" s="549">
        <v>64.42</v>
      </c>
      <c r="C380" s="564">
        <v>8595090521556</v>
      </c>
      <c r="D380" s="550">
        <v>140</v>
      </c>
      <c r="E380" s="551" t="s">
        <v>1075</v>
      </c>
      <c r="F380" s="552">
        <f t="shared" si="5"/>
        <v>2806.36067</v>
      </c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</row>
    <row r="381" spans="1:20" ht="15.75" customHeight="1">
      <c r="A381" s="567" t="s">
        <v>1076</v>
      </c>
      <c r="B381" s="549">
        <v>86.01</v>
      </c>
      <c r="C381" s="564">
        <v>8595090521563</v>
      </c>
      <c r="D381" s="550">
        <v>145</v>
      </c>
      <c r="E381" s="551" t="s">
        <v>1077</v>
      </c>
      <c r="F381" s="552">
        <f t="shared" si="5"/>
        <v>3746.8966350000001</v>
      </c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</row>
    <row r="382" spans="1:20" ht="15.75" customHeight="1">
      <c r="A382" s="567" t="s">
        <v>1804</v>
      </c>
      <c r="B382" s="549">
        <v>64.42</v>
      </c>
      <c r="C382" s="564">
        <v>8595090570516</v>
      </c>
      <c r="D382" s="550">
        <v>140</v>
      </c>
      <c r="E382" s="551" t="s">
        <v>1075</v>
      </c>
      <c r="F382" s="552">
        <f t="shared" si="5"/>
        <v>2806.36067</v>
      </c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</row>
    <row r="383" spans="1:20" ht="15.75" customHeight="1">
      <c r="A383" s="567" t="s">
        <v>1805</v>
      </c>
      <c r="B383" s="549">
        <v>86.01</v>
      </c>
      <c r="C383" s="564">
        <v>8595090570523</v>
      </c>
      <c r="D383" s="550">
        <v>145</v>
      </c>
      <c r="E383" s="551" t="s">
        <v>1806</v>
      </c>
      <c r="F383" s="552">
        <f t="shared" si="5"/>
        <v>3746.8966350000001</v>
      </c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</row>
    <row r="384" spans="1:20" ht="15.75" customHeight="1">
      <c r="A384" s="568" t="s">
        <v>1102</v>
      </c>
      <c r="B384" s="569">
        <v>44.81</v>
      </c>
      <c r="C384" s="570">
        <v>8595090533139</v>
      </c>
      <c r="D384" s="571">
        <v>70</v>
      </c>
      <c r="E384" s="572" t="s">
        <v>1103</v>
      </c>
      <c r="F384" s="573">
        <f t="shared" si="5"/>
        <v>1952.0804350000001</v>
      </c>
      <c r="G384" s="42" t="s">
        <v>1866</v>
      </c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</row>
    <row r="385" spans="1:20" ht="15.75" customHeight="1">
      <c r="A385" s="568" t="s">
        <v>1078</v>
      </c>
      <c r="B385" s="569">
        <v>56.17</v>
      </c>
      <c r="C385" s="570">
        <v>8595090521822</v>
      </c>
      <c r="D385" s="571">
        <v>140</v>
      </c>
      <c r="E385" s="572" t="s">
        <v>1079</v>
      </c>
      <c r="F385" s="573">
        <f t="shared" si="5"/>
        <v>2446.9617950000002</v>
      </c>
      <c r="G385" s="42" t="s">
        <v>1866</v>
      </c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</row>
    <row r="386" spans="1:20" ht="15.75" customHeight="1">
      <c r="A386" s="568" t="s">
        <v>1088</v>
      </c>
      <c r="B386" s="569">
        <v>71.98</v>
      </c>
      <c r="C386" s="570">
        <v>8595090529965</v>
      </c>
      <c r="D386" s="571">
        <v>145</v>
      </c>
      <c r="E386" s="572" t="s">
        <v>1089</v>
      </c>
      <c r="F386" s="573">
        <f t="shared" si="5"/>
        <v>3135.70073</v>
      </c>
      <c r="G386" s="42" t="s">
        <v>1866</v>
      </c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</row>
    <row r="387" spans="1:20" ht="15.75" customHeight="1">
      <c r="A387" s="548" t="s">
        <v>1328</v>
      </c>
      <c r="B387" s="549">
        <v>38.22</v>
      </c>
      <c r="C387" s="564">
        <v>8595090551935</v>
      </c>
      <c r="D387" s="550">
        <v>75</v>
      </c>
      <c r="E387" s="551" t="s">
        <v>1329</v>
      </c>
      <c r="F387" s="552">
        <f t="shared" si="5"/>
        <v>1664.9969699999999</v>
      </c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</row>
    <row r="388" spans="1:20" ht="15.75" customHeight="1">
      <c r="A388" s="548" t="s">
        <v>1324</v>
      </c>
      <c r="B388" s="549">
        <v>49.55</v>
      </c>
      <c r="C388" s="564">
        <v>8595090551850</v>
      </c>
      <c r="D388" s="550">
        <v>135</v>
      </c>
      <c r="E388" s="551" t="s">
        <v>1325</v>
      </c>
      <c r="F388" s="552">
        <f t="shared" ref="F388:F451" si="6">B388*євро</f>
        <v>2158.5714249999996</v>
      </c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</row>
    <row r="389" spans="1:20" ht="15.75" customHeight="1">
      <c r="A389" s="548" t="s">
        <v>1326</v>
      </c>
      <c r="B389" s="549">
        <v>57.61</v>
      </c>
      <c r="C389" s="564">
        <v>8595090551867</v>
      </c>
      <c r="D389" s="550">
        <v>140</v>
      </c>
      <c r="E389" s="551" t="s">
        <v>1327</v>
      </c>
      <c r="F389" s="552">
        <f t="shared" si="6"/>
        <v>2509.6932349999997</v>
      </c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</row>
    <row r="390" spans="1:20" ht="15.75" customHeight="1">
      <c r="A390" s="548" t="s">
        <v>1824</v>
      </c>
      <c r="B390" s="549">
        <v>45.52</v>
      </c>
      <c r="C390" s="564">
        <v>8595090570646</v>
      </c>
      <c r="D390" s="550">
        <v>130</v>
      </c>
      <c r="E390" s="551" t="s">
        <v>1825</v>
      </c>
      <c r="F390" s="552">
        <f t="shared" si="6"/>
        <v>1983.01052</v>
      </c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</row>
    <row r="391" spans="1:20" ht="15.75" customHeight="1">
      <c r="A391" s="548" t="s">
        <v>1807</v>
      </c>
      <c r="B391" s="549">
        <v>62.15</v>
      </c>
      <c r="C391" s="564">
        <v>8595090570530</v>
      </c>
      <c r="D391" s="550">
        <v>145</v>
      </c>
      <c r="E391" s="551" t="s">
        <v>1808</v>
      </c>
      <c r="F391" s="552">
        <f t="shared" si="6"/>
        <v>2707.4715249999999</v>
      </c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</row>
    <row r="392" spans="1:20" ht="15.75" customHeight="1">
      <c r="A392" s="548" t="s">
        <v>1809</v>
      </c>
      <c r="B392" s="549">
        <v>63.99</v>
      </c>
      <c r="C392" s="564">
        <v>8595090570547</v>
      </c>
      <c r="D392" s="550">
        <v>145</v>
      </c>
      <c r="E392" s="551" t="s">
        <v>1810</v>
      </c>
      <c r="F392" s="552">
        <f t="shared" si="6"/>
        <v>2787.628365</v>
      </c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</row>
    <row r="393" spans="1:20" ht="15.75" customHeight="1">
      <c r="A393" s="548" t="s">
        <v>1080</v>
      </c>
      <c r="B393" s="549">
        <v>23.9</v>
      </c>
      <c r="C393" s="564">
        <v>8595090523680</v>
      </c>
      <c r="D393" s="550">
        <v>75</v>
      </c>
      <c r="E393" s="551" t="s">
        <v>1081</v>
      </c>
      <c r="F393" s="552">
        <f t="shared" si="6"/>
        <v>1041.1676499999999</v>
      </c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</row>
    <row r="394" spans="1:20" ht="15.75" customHeight="1">
      <c r="A394" s="548" t="s">
        <v>1020</v>
      </c>
      <c r="B394" s="549">
        <v>31.74</v>
      </c>
      <c r="C394" s="564">
        <v>8595090516170</v>
      </c>
      <c r="D394" s="550">
        <v>145</v>
      </c>
      <c r="E394" s="551" t="s">
        <v>1021</v>
      </c>
      <c r="F394" s="552">
        <f t="shared" si="6"/>
        <v>1382.7054899999998</v>
      </c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</row>
    <row r="395" spans="1:20" ht="15.75" customHeight="1">
      <c r="A395" s="548" t="s">
        <v>1022</v>
      </c>
      <c r="B395" s="549">
        <v>49.97</v>
      </c>
      <c r="C395" s="564">
        <v>8595090516187</v>
      </c>
      <c r="D395" s="550">
        <v>140</v>
      </c>
      <c r="E395" s="551" t="s">
        <v>1023</v>
      </c>
      <c r="F395" s="552">
        <f t="shared" si="6"/>
        <v>2176.8680949999998</v>
      </c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</row>
    <row r="396" spans="1:20" ht="15.75" customHeight="1">
      <c r="A396" s="548" t="s">
        <v>928</v>
      </c>
      <c r="B396" s="549">
        <v>69.790000000000006</v>
      </c>
      <c r="C396" s="564">
        <v>8595090519485</v>
      </c>
      <c r="D396" s="550">
        <v>250</v>
      </c>
      <c r="E396" s="551" t="s">
        <v>1061</v>
      </c>
      <c r="F396" s="552">
        <f t="shared" si="6"/>
        <v>3040.2966650000003</v>
      </c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</row>
    <row r="397" spans="1:20" ht="15.75" customHeight="1">
      <c r="A397" s="548" t="s">
        <v>1082</v>
      </c>
      <c r="B397" s="549">
        <v>98.38</v>
      </c>
      <c r="C397" s="564">
        <v>8595090524915</v>
      </c>
      <c r="D397" s="550">
        <v>255</v>
      </c>
      <c r="E397" s="551" t="s">
        <v>1083</v>
      </c>
      <c r="F397" s="552">
        <f t="shared" si="6"/>
        <v>4285.7771299999995</v>
      </c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</row>
    <row r="398" spans="1:20" ht="15.75" customHeight="1">
      <c r="A398" s="548" t="s">
        <v>930</v>
      </c>
      <c r="B398" s="549">
        <v>56.18</v>
      </c>
      <c r="C398" s="564">
        <v>8595090516194</v>
      </c>
      <c r="D398" s="550">
        <v>255</v>
      </c>
      <c r="E398" s="551" t="s">
        <v>1024</v>
      </c>
      <c r="F398" s="552">
        <f t="shared" si="6"/>
        <v>2447.39743</v>
      </c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</row>
    <row r="399" spans="1:20" ht="15.75" customHeight="1">
      <c r="A399" s="548" t="s">
        <v>1322</v>
      </c>
      <c r="B399" s="549">
        <v>78.02</v>
      </c>
      <c r="C399" s="564">
        <v>8595090551836</v>
      </c>
      <c r="D399" s="550">
        <v>265</v>
      </c>
      <c r="E399" s="551" t="s">
        <v>1323</v>
      </c>
      <c r="F399" s="552">
        <f t="shared" si="6"/>
        <v>3398.8242699999996</v>
      </c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</row>
    <row r="400" spans="1:20" ht="15.75" customHeight="1">
      <c r="A400" s="548" t="s">
        <v>932</v>
      </c>
      <c r="B400" s="549">
        <v>79.66</v>
      </c>
      <c r="C400" s="564">
        <v>8595090517603</v>
      </c>
      <c r="D400" s="550">
        <v>355</v>
      </c>
      <c r="E400" s="551" t="s">
        <v>1030</v>
      </c>
      <c r="F400" s="552">
        <f t="shared" si="6"/>
        <v>3470.2684099999997</v>
      </c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</row>
    <row r="401" spans="1:20" ht="15.75" customHeight="1">
      <c r="A401" s="548" t="s">
        <v>1031</v>
      </c>
      <c r="B401" s="549">
        <v>95.67</v>
      </c>
      <c r="C401" s="564">
        <v>8595090517610</v>
      </c>
      <c r="D401" s="550">
        <v>365</v>
      </c>
      <c r="E401" s="551" t="s">
        <v>1032</v>
      </c>
      <c r="F401" s="552">
        <f t="shared" si="6"/>
        <v>4167.720045</v>
      </c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</row>
    <row r="402" spans="1:20" ht="15.75" customHeight="1">
      <c r="A402" s="548" t="s">
        <v>936</v>
      </c>
      <c r="B402" s="549">
        <v>125.36</v>
      </c>
      <c r="C402" s="564">
        <v>8595090519461</v>
      </c>
      <c r="D402" s="550">
        <v>440</v>
      </c>
      <c r="E402" s="551" t="s">
        <v>1060</v>
      </c>
      <c r="F402" s="552">
        <f t="shared" si="6"/>
        <v>5461.1203599999999</v>
      </c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</row>
    <row r="403" spans="1:20" ht="15.75" customHeight="1">
      <c r="A403" s="548" t="s">
        <v>1070</v>
      </c>
      <c r="B403" s="549">
        <v>145.97</v>
      </c>
      <c r="C403" s="564">
        <v>8595090520023</v>
      </c>
      <c r="D403" s="550">
        <v>450</v>
      </c>
      <c r="E403" s="551" t="s">
        <v>1071</v>
      </c>
      <c r="F403" s="552">
        <f t="shared" si="6"/>
        <v>6358.9640949999994</v>
      </c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</row>
    <row r="404" spans="1:20" ht="15.75" customHeight="1">
      <c r="A404" s="553" t="s">
        <v>934</v>
      </c>
      <c r="B404" s="549">
        <v>93.97</v>
      </c>
      <c r="C404" s="564">
        <v>8595090517221</v>
      </c>
      <c r="D404" s="550">
        <v>445</v>
      </c>
      <c r="E404" s="551" t="s">
        <v>1029</v>
      </c>
      <c r="F404" s="552">
        <f t="shared" si="6"/>
        <v>4093.6620949999997</v>
      </c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</row>
    <row r="405" spans="1:20" ht="15.75" customHeight="1">
      <c r="A405" s="548" t="s">
        <v>1033</v>
      </c>
      <c r="B405" s="549">
        <v>123.62</v>
      </c>
      <c r="C405" s="564">
        <v>8595090517634</v>
      </c>
      <c r="D405" s="550">
        <v>455</v>
      </c>
      <c r="E405" s="551" t="s">
        <v>1034</v>
      </c>
      <c r="F405" s="552">
        <f t="shared" si="6"/>
        <v>5385.3198700000003</v>
      </c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</row>
    <row r="406" spans="1:20" ht="15.75" customHeight="1">
      <c r="A406" s="548" t="s">
        <v>1826</v>
      </c>
      <c r="B406" s="549">
        <v>36.03</v>
      </c>
      <c r="C406" s="564">
        <v>8595090570653</v>
      </c>
      <c r="D406" s="550">
        <v>130</v>
      </c>
      <c r="E406" s="551" t="s">
        <v>1827</v>
      </c>
      <c r="F406" s="552">
        <f t="shared" si="6"/>
        <v>1569.592905</v>
      </c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</row>
    <row r="407" spans="1:20" ht="15.75" customHeight="1">
      <c r="A407" s="567" t="s">
        <v>1057</v>
      </c>
      <c r="B407" s="549">
        <v>59.88</v>
      </c>
      <c r="C407" s="564">
        <v>8595090519447</v>
      </c>
      <c r="D407" s="550">
        <v>145</v>
      </c>
      <c r="E407" s="551" t="s">
        <v>1058</v>
      </c>
      <c r="F407" s="552">
        <f t="shared" si="6"/>
        <v>2608.5823799999998</v>
      </c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</row>
    <row r="408" spans="1:20" ht="15.75" customHeight="1">
      <c r="A408" s="567" t="s">
        <v>1059</v>
      </c>
      <c r="B408" s="549">
        <v>71.72</v>
      </c>
      <c r="C408" s="564">
        <v>8595090519454</v>
      </c>
      <c r="D408" s="550">
        <v>150</v>
      </c>
      <c r="E408" s="551" t="s">
        <v>1023</v>
      </c>
      <c r="F408" s="552">
        <f t="shared" si="6"/>
        <v>3124.3742199999997</v>
      </c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</row>
    <row r="409" spans="1:20" ht="15.75" customHeight="1">
      <c r="A409" s="567" t="s">
        <v>1098</v>
      </c>
      <c r="B409" s="549">
        <v>194.59</v>
      </c>
      <c r="C409" s="564">
        <v>8595090533108</v>
      </c>
      <c r="D409" s="550">
        <v>440</v>
      </c>
      <c r="E409" s="551" t="s">
        <v>1099</v>
      </c>
      <c r="F409" s="552">
        <f t="shared" si="6"/>
        <v>8477.0214649999998</v>
      </c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</row>
    <row r="410" spans="1:20" ht="15.75" customHeight="1">
      <c r="A410" s="567" t="s">
        <v>1100</v>
      </c>
      <c r="B410" s="549">
        <v>210.46</v>
      </c>
      <c r="C410" s="564">
        <v>8595090533115</v>
      </c>
      <c r="D410" s="550">
        <v>440</v>
      </c>
      <c r="E410" s="551" t="s">
        <v>1101</v>
      </c>
      <c r="F410" s="552">
        <f t="shared" si="6"/>
        <v>9168.3742099999999</v>
      </c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</row>
    <row r="411" spans="1:20" ht="15.75" customHeight="1">
      <c r="A411" s="567" t="s">
        <v>1811</v>
      </c>
      <c r="B411" s="549">
        <v>59.88</v>
      </c>
      <c r="C411" s="564">
        <v>8595090570554</v>
      </c>
      <c r="D411" s="550">
        <v>150</v>
      </c>
      <c r="E411" s="551" t="s">
        <v>1058</v>
      </c>
      <c r="F411" s="552">
        <f t="shared" si="6"/>
        <v>2608.5823799999998</v>
      </c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</row>
    <row r="412" spans="1:20" ht="15.75" customHeight="1">
      <c r="A412" s="548" t="s">
        <v>1814</v>
      </c>
      <c r="B412" s="549">
        <v>105.74</v>
      </c>
      <c r="C412" s="564">
        <v>8595090570578</v>
      </c>
      <c r="D412" s="550">
        <v>155</v>
      </c>
      <c r="E412" s="551" t="s">
        <v>1815</v>
      </c>
      <c r="F412" s="552">
        <f t="shared" si="6"/>
        <v>4606.4044899999999</v>
      </c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</row>
    <row r="413" spans="1:20" ht="15.75" customHeight="1">
      <c r="A413" s="567" t="s">
        <v>1812</v>
      </c>
      <c r="B413" s="549">
        <v>71.72</v>
      </c>
      <c r="C413" s="564">
        <v>8595090570561</v>
      </c>
      <c r="D413" s="550">
        <v>150</v>
      </c>
      <c r="E413" s="551" t="s">
        <v>1813</v>
      </c>
      <c r="F413" s="552">
        <f t="shared" si="6"/>
        <v>3124.3742199999997</v>
      </c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</row>
    <row r="414" spans="1:20" ht="15.75" customHeight="1">
      <c r="A414" s="548" t="s">
        <v>1816</v>
      </c>
      <c r="B414" s="549">
        <v>119.59</v>
      </c>
      <c r="C414" s="564">
        <v>8595090570585</v>
      </c>
      <c r="D414" s="550">
        <v>155</v>
      </c>
      <c r="E414" s="551" t="s">
        <v>1817</v>
      </c>
      <c r="F414" s="552">
        <f t="shared" si="6"/>
        <v>5209.758965</v>
      </c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</row>
    <row r="415" spans="1:20" ht="15.75" customHeight="1">
      <c r="A415" s="567" t="s">
        <v>1818</v>
      </c>
      <c r="B415" s="549">
        <v>194.59</v>
      </c>
      <c r="C415" s="564">
        <v>8595090570592</v>
      </c>
      <c r="D415" s="550">
        <v>440</v>
      </c>
      <c r="E415" s="551" t="s">
        <v>1099</v>
      </c>
      <c r="F415" s="552">
        <f t="shared" si="6"/>
        <v>8477.0214649999998</v>
      </c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</row>
    <row r="416" spans="1:20" ht="15.75" customHeight="1">
      <c r="A416" s="574" t="s">
        <v>1820</v>
      </c>
      <c r="B416" s="575">
        <v>145.87</v>
      </c>
      <c r="C416" s="576">
        <v>8595090570615</v>
      </c>
      <c r="D416" s="577">
        <v>440</v>
      </c>
      <c r="E416" s="578" t="s">
        <v>1868</v>
      </c>
      <c r="F416" s="579">
        <f t="shared" si="6"/>
        <v>6354.6077450000003</v>
      </c>
      <c r="G416" s="42" t="s">
        <v>1867</v>
      </c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</row>
    <row r="417" spans="1:20" ht="15.75" customHeight="1">
      <c r="A417" s="567" t="s">
        <v>1819</v>
      </c>
      <c r="B417" s="549">
        <v>210.46</v>
      </c>
      <c r="C417" s="564">
        <v>8595090570608</v>
      </c>
      <c r="D417" s="550">
        <v>445</v>
      </c>
      <c r="E417" s="551" t="s">
        <v>1101</v>
      </c>
      <c r="F417" s="552">
        <f t="shared" si="6"/>
        <v>9168.3742099999999</v>
      </c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</row>
    <row r="418" spans="1:20" ht="15.75" customHeight="1">
      <c r="A418" s="574" t="s">
        <v>1821</v>
      </c>
      <c r="B418" s="575">
        <v>189.71</v>
      </c>
      <c r="C418" s="576">
        <v>8595090570622</v>
      </c>
      <c r="D418" s="577">
        <v>455</v>
      </c>
      <c r="E418" s="578" t="s">
        <v>1868</v>
      </c>
      <c r="F418" s="579">
        <f t="shared" si="6"/>
        <v>8264.4315850000003</v>
      </c>
      <c r="G418" s="42" t="s">
        <v>1867</v>
      </c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</row>
    <row r="419" spans="1:20" ht="15.75" customHeight="1">
      <c r="A419" s="548" t="s">
        <v>1062</v>
      </c>
      <c r="B419" s="549">
        <v>30.41</v>
      </c>
      <c r="C419" s="564">
        <v>8595090519508</v>
      </c>
      <c r="D419" s="550">
        <v>80</v>
      </c>
      <c r="E419" s="551" t="s">
        <v>1063</v>
      </c>
      <c r="F419" s="552">
        <f t="shared" si="6"/>
        <v>1324.7660349999999</v>
      </c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</row>
    <row r="420" spans="1:20" ht="15.75" customHeight="1">
      <c r="A420" s="548" t="s">
        <v>1066</v>
      </c>
      <c r="B420" s="549">
        <v>49.01</v>
      </c>
      <c r="C420" s="564">
        <v>8595090519553</v>
      </c>
      <c r="D420" s="550">
        <v>150</v>
      </c>
      <c r="E420" s="551" t="s">
        <v>1067</v>
      </c>
      <c r="F420" s="552">
        <f t="shared" si="6"/>
        <v>2135.0471349999998</v>
      </c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</row>
    <row r="421" spans="1:20" ht="15.75" customHeight="1">
      <c r="A421" s="548" t="s">
        <v>1086</v>
      </c>
      <c r="B421" s="549">
        <v>52.83</v>
      </c>
      <c r="C421" s="564">
        <v>8595090527718</v>
      </c>
      <c r="D421" s="550">
        <v>160</v>
      </c>
      <c r="E421" s="551" t="s">
        <v>1087</v>
      </c>
      <c r="F421" s="552">
        <f t="shared" si="6"/>
        <v>2301.4597049999998</v>
      </c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</row>
    <row r="422" spans="1:20" ht="15.75" customHeight="1">
      <c r="A422" s="548" t="s">
        <v>1064</v>
      </c>
      <c r="B422" s="549">
        <v>98.9</v>
      </c>
      <c r="C422" s="564">
        <v>8595090519522</v>
      </c>
      <c r="D422" s="550">
        <v>375</v>
      </c>
      <c r="E422" s="551" t="s">
        <v>1065</v>
      </c>
      <c r="F422" s="552">
        <f t="shared" si="6"/>
        <v>4308.4301500000001</v>
      </c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</row>
    <row r="423" spans="1:20" ht="15.75" customHeight="1">
      <c r="A423" s="548" t="s">
        <v>1084</v>
      </c>
      <c r="B423" s="549">
        <v>113.04</v>
      </c>
      <c r="C423" s="564">
        <v>8595090526339</v>
      </c>
      <c r="D423" s="550">
        <v>385</v>
      </c>
      <c r="E423" s="551" t="s">
        <v>1085</v>
      </c>
      <c r="F423" s="552">
        <f t="shared" si="6"/>
        <v>4924.4180399999996</v>
      </c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</row>
    <row r="424" spans="1:20" ht="15.75" customHeight="1">
      <c r="A424" s="548" t="s">
        <v>1037</v>
      </c>
      <c r="B424" s="549">
        <v>37.35</v>
      </c>
      <c r="C424" s="564">
        <v>8595090518136</v>
      </c>
      <c r="D424" s="550">
        <v>80</v>
      </c>
      <c r="E424" s="551" t="s">
        <v>1038</v>
      </c>
      <c r="F424" s="552">
        <f t="shared" si="6"/>
        <v>1627.0967249999999</v>
      </c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</row>
    <row r="425" spans="1:20" ht="15.75" customHeight="1">
      <c r="A425" s="548" t="s">
        <v>1041</v>
      </c>
      <c r="B425" s="549">
        <v>46.78</v>
      </c>
      <c r="C425" s="564">
        <v>8595090518174</v>
      </c>
      <c r="D425" s="550">
        <v>155</v>
      </c>
      <c r="E425" s="551" t="s">
        <v>1042</v>
      </c>
      <c r="F425" s="552">
        <f t="shared" si="6"/>
        <v>2037.9005299999999</v>
      </c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</row>
    <row r="426" spans="1:20" ht="15.75" customHeight="1">
      <c r="A426" s="548" t="s">
        <v>1045</v>
      </c>
      <c r="B426" s="549">
        <v>55.1</v>
      </c>
      <c r="C426" s="564">
        <v>8595090518259</v>
      </c>
      <c r="D426" s="550">
        <v>160</v>
      </c>
      <c r="E426" s="551" t="s">
        <v>1046</v>
      </c>
      <c r="F426" s="552">
        <f t="shared" si="6"/>
        <v>2400.3488499999999</v>
      </c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</row>
    <row r="427" spans="1:20" ht="15.75" customHeight="1">
      <c r="A427" s="548" t="s">
        <v>1051</v>
      </c>
      <c r="B427" s="549">
        <v>106.71</v>
      </c>
      <c r="C427" s="564">
        <v>8595090519102</v>
      </c>
      <c r="D427" s="550">
        <v>385</v>
      </c>
      <c r="E427" s="551" t="s">
        <v>1052</v>
      </c>
      <c r="F427" s="552">
        <f t="shared" si="6"/>
        <v>4648.6610849999997</v>
      </c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</row>
    <row r="428" spans="1:20" ht="15.75" customHeight="1">
      <c r="A428" s="548" t="s">
        <v>1053</v>
      </c>
      <c r="B428" s="549">
        <v>127.1</v>
      </c>
      <c r="C428" s="564">
        <v>8595090519133</v>
      </c>
      <c r="D428" s="550">
        <v>395</v>
      </c>
      <c r="E428" s="551" t="s">
        <v>1054</v>
      </c>
      <c r="F428" s="552">
        <f t="shared" si="6"/>
        <v>5536.9208499999995</v>
      </c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</row>
    <row r="429" spans="1:20" ht="15.75" customHeight="1">
      <c r="A429" s="548" t="s">
        <v>1096</v>
      </c>
      <c r="B429" s="549">
        <v>35.229999999999997</v>
      </c>
      <c r="C429" s="564">
        <v>8595090533030</v>
      </c>
      <c r="D429" s="550">
        <v>100</v>
      </c>
      <c r="E429" s="551" t="s">
        <v>1097</v>
      </c>
      <c r="F429" s="552">
        <f t="shared" si="6"/>
        <v>1534.7421049999998</v>
      </c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</row>
    <row r="430" spans="1:20" ht="15.75" customHeight="1">
      <c r="A430" s="548" t="s">
        <v>1092</v>
      </c>
      <c r="B430" s="549">
        <v>55.06</v>
      </c>
      <c r="C430" s="564">
        <v>8595090533016</v>
      </c>
      <c r="D430" s="550">
        <v>175</v>
      </c>
      <c r="E430" s="551" t="s">
        <v>1093</v>
      </c>
      <c r="F430" s="552">
        <f t="shared" si="6"/>
        <v>2398.6063100000001</v>
      </c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</row>
    <row r="431" spans="1:20" ht="15.75" customHeight="1">
      <c r="A431" s="548" t="s">
        <v>1094</v>
      </c>
      <c r="B431" s="549">
        <v>57.87</v>
      </c>
      <c r="C431" s="564">
        <v>8595090533023</v>
      </c>
      <c r="D431" s="550">
        <v>180</v>
      </c>
      <c r="E431" s="551" t="s">
        <v>1095</v>
      </c>
      <c r="F431" s="552">
        <f t="shared" si="6"/>
        <v>2521.0197449999996</v>
      </c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</row>
    <row r="432" spans="1:20" ht="15.75" customHeight="1">
      <c r="A432" s="548" t="s">
        <v>1500</v>
      </c>
      <c r="B432" s="549">
        <v>127.75</v>
      </c>
      <c r="C432" s="564">
        <v>8595090560760</v>
      </c>
      <c r="D432" s="550">
        <v>440</v>
      </c>
      <c r="E432" s="551" t="s">
        <v>1501</v>
      </c>
      <c r="F432" s="552">
        <f t="shared" si="6"/>
        <v>5565.2371249999997</v>
      </c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</row>
    <row r="433" spans="1:20" ht="15.75" customHeight="1">
      <c r="A433" s="548" t="s">
        <v>1555</v>
      </c>
      <c r="B433" s="549">
        <v>140.35</v>
      </c>
      <c r="C433" s="564">
        <v>8595090563051</v>
      </c>
      <c r="D433" s="550">
        <v>445</v>
      </c>
      <c r="E433" s="551" t="s">
        <v>1501</v>
      </c>
      <c r="F433" s="552">
        <f t="shared" si="6"/>
        <v>6114.1372249999995</v>
      </c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</row>
    <row r="434" spans="1:20" ht="15.75" customHeight="1">
      <c r="A434" s="548" t="s">
        <v>1238</v>
      </c>
      <c r="B434" s="549">
        <v>234.3</v>
      </c>
      <c r="C434" s="564">
        <v>8595090541998</v>
      </c>
      <c r="D434" s="550">
        <v>435</v>
      </c>
      <c r="E434" s="551" t="s">
        <v>1239</v>
      </c>
      <c r="F434" s="552">
        <f t="shared" si="6"/>
        <v>10206.92805</v>
      </c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</row>
    <row r="435" spans="1:20" ht="15.75" customHeight="1">
      <c r="A435" s="548" t="s">
        <v>1173</v>
      </c>
      <c r="B435" s="549">
        <v>38.97</v>
      </c>
      <c r="C435" s="564">
        <v>8595090537229</v>
      </c>
      <c r="D435" s="550">
        <v>65</v>
      </c>
      <c r="E435" s="551" t="s">
        <v>1174</v>
      </c>
      <c r="F435" s="552">
        <f t="shared" si="6"/>
        <v>1697.6695949999998</v>
      </c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</row>
    <row r="436" spans="1:20" ht="15.75" customHeight="1">
      <c r="A436" s="548" t="s">
        <v>954</v>
      </c>
      <c r="B436" s="549">
        <v>86.67</v>
      </c>
      <c r="C436" s="564">
        <v>8595090543022</v>
      </c>
      <c r="D436" s="550">
        <v>337</v>
      </c>
      <c r="E436" s="551" t="s">
        <v>1254</v>
      </c>
      <c r="F436" s="552">
        <f t="shared" si="6"/>
        <v>3775.648545</v>
      </c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</row>
    <row r="437" spans="1:20" ht="15.75" customHeight="1">
      <c r="A437" s="548" t="s">
        <v>1255</v>
      </c>
      <c r="B437" s="549">
        <v>99.77</v>
      </c>
      <c r="C437" s="564">
        <v>8595090543039</v>
      </c>
      <c r="D437" s="550">
        <v>335</v>
      </c>
      <c r="E437" s="551" t="s">
        <v>1256</v>
      </c>
      <c r="F437" s="552">
        <f t="shared" si="6"/>
        <v>4346.330395</v>
      </c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</row>
    <row r="438" spans="1:20" ht="15.75" customHeight="1">
      <c r="A438" s="548" t="s">
        <v>956</v>
      </c>
      <c r="B438" s="549">
        <v>107.58</v>
      </c>
      <c r="C438" s="564">
        <v>8595090543046</v>
      </c>
      <c r="D438" s="550">
        <v>392</v>
      </c>
      <c r="E438" s="551" t="s">
        <v>1257</v>
      </c>
      <c r="F438" s="552">
        <f t="shared" si="6"/>
        <v>4686.5613299999995</v>
      </c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</row>
    <row r="439" spans="1:20" ht="15.75" customHeight="1">
      <c r="A439" s="548" t="s">
        <v>1258</v>
      </c>
      <c r="B439" s="549">
        <v>120.68</v>
      </c>
      <c r="C439" s="564">
        <v>8595090543053</v>
      </c>
      <c r="D439" s="550">
        <v>408</v>
      </c>
      <c r="E439" s="551" t="s">
        <v>1259</v>
      </c>
      <c r="F439" s="552">
        <f t="shared" si="6"/>
        <v>5257.2431800000004</v>
      </c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</row>
    <row r="440" spans="1:20" ht="15.75" customHeight="1">
      <c r="A440" s="548" t="s">
        <v>962</v>
      </c>
      <c r="B440" s="549">
        <v>77.56</v>
      </c>
      <c r="C440" s="564">
        <v>8595090536628</v>
      </c>
      <c r="D440" s="550">
        <v>250</v>
      </c>
      <c r="E440" s="551" t="s">
        <v>1163</v>
      </c>
      <c r="F440" s="552">
        <f t="shared" si="6"/>
        <v>3378.7850599999997</v>
      </c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</row>
    <row r="441" spans="1:20" ht="15.75" customHeight="1">
      <c r="A441" s="548" t="s">
        <v>1164</v>
      </c>
      <c r="B441" s="549">
        <v>85.64</v>
      </c>
      <c r="C441" s="564">
        <v>8595090536635</v>
      </c>
      <c r="D441" s="550">
        <v>260</v>
      </c>
      <c r="E441" s="551" t="s">
        <v>1165</v>
      </c>
      <c r="F441" s="552">
        <f t="shared" si="6"/>
        <v>3730.7781399999999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</row>
    <row r="442" spans="1:20" ht="15.75" customHeight="1">
      <c r="A442" s="548" t="s">
        <v>1169</v>
      </c>
      <c r="B442" s="549">
        <v>29.22</v>
      </c>
      <c r="C442" s="564">
        <v>8595090536925</v>
      </c>
      <c r="D442" s="550">
        <v>70</v>
      </c>
      <c r="E442" s="551" t="s">
        <v>1170</v>
      </c>
      <c r="F442" s="552">
        <f t="shared" si="6"/>
        <v>1272.9254699999999</v>
      </c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</row>
    <row r="443" spans="1:20" ht="15.75" customHeight="1">
      <c r="A443" s="548" t="s">
        <v>1260</v>
      </c>
      <c r="B443" s="549">
        <v>28.17</v>
      </c>
      <c r="C443" s="564">
        <v>8595090543060</v>
      </c>
      <c r="D443" s="550">
        <v>73</v>
      </c>
      <c r="E443" s="551" t="s">
        <v>1261</v>
      </c>
      <c r="F443" s="552">
        <f t="shared" si="6"/>
        <v>1227.1837949999999</v>
      </c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</row>
    <row r="444" spans="1:20" ht="15.75" customHeight="1">
      <c r="A444" s="548" t="s">
        <v>960</v>
      </c>
      <c r="B444" s="549">
        <v>70.459999999999994</v>
      </c>
      <c r="C444" s="564">
        <v>8595090536642</v>
      </c>
      <c r="D444" s="550">
        <v>270</v>
      </c>
      <c r="E444" s="551" t="s">
        <v>1166</v>
      </c>
      <c r="F444" s="552">
        <f t="shared" si="6"/>
        <v>3069.4842099999996</v>
      </c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</row>
    <row r="445" spans="1:20" ht="15.75" customHeight="1">
      <c r="A445" s="548" t="s">
        <v>1167</v>
      </c>
      <c r="B445" s="549">
        <v>86.08</v>
      </c>
      <c r="C445" s="564">
        <v>8595090536659</v>
      </c>
      <c r="D445" s="550">
        <v>280</v>
      </c>
      <c r="E445" s="551" t="s">
        <v>1168</v>
      </c>
      <c r="F445" s="552">
        <f t="shared" si="6"/>
        <v>3749.9460799999997</v>
      </c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</row>
    <row r="446" spans="1:20" ht="15.75" customHeight="1">
      <c r="A446" s="548" t="s">
        <v>1171</v>
      </c>
      <c r="B446" s="549">
        <v>29.93</v>
      </c>
      <c r="C446" s="564">
        <v>8595090536949</v>
      </c>
      <c r="D446" s="550">
        <v>90</v>
      </c>
      <c r="E446" s="551" t="s">
        <v>1172</v>
      </c>
      <c r="F446" s="552">
        <f t="shared" si="6"/>
        <v>1303.8555549999999</v>
      </c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</row>
    <row r="447" spans="1:20" ht="15.75" customHeight="1">
      <c r="A447" s="548" t="s">
        <v>1262</v>
      </c>
      <c r="B447" s="549">
        <v>29.93</v>
      </c>
      <c r="C447" s="564">
        <v>8595090543077</v>
      </c>
      <c r="D447" s="550">
        <v>77</v>
      </c>
      <c r="E447" s="551" t="s">
        <v>1263</v>
      </c>
      <c r="F447" s="552">
        <f t="shared" si="6"/>
        <v>1303.8555549999999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</row>
    <row r="448" spans="1:20" ht="15.75" customHeight="1">
      <c r="A448" s="548" t="s">
        <v>958</v>
      </c>
      <c r="B448" s="549">
        <v>84.15</v>
      </c>
      <c r="C448" s="564">
        <v>8595090543008</v>
      </c>
      <c r="D448" s="550">
        <v>313</v>
      </c>
      <c r="E448" s="551" t="s">
        <v>1251</v>
      </c>
      <c r="F448" s="552">
        <f t="shared" si="6"/>
        <v>3665.8685249999999</v>
      </c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</row>
    <row r="449" spans="1:20" ht="15.75" customHeight="1">
      <c r="A449" s="548" t="s">
        <v>1252</v>
      </c>
      <c r="B449" s="549">
        <v>99.52</v>
      </c>
      <c r="C449" s="564">
        <v>8595090543015</v>
      </c>
      <c r="D449" s="550">
        <v>321</v>
      </c>
      <c r="E449" s="551" t="s">
        <v>1253</v>
      </c>
      <c r="F449" s="552">
        <f t="shared" si="6"/>
        <v>4335.4395199999999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</row>
    <row r="450" spans="1:20" ht="15.75" customHeight="1">
      <c r="A450" s="548" t="s">
        <v>1264</v>
      </c>
      <c r="B450" s="549">
        <v>31.46</v>
      </c>
      <c r="C450" s="564">
        <v>8595090543084</v>
      </c>
      <c r="D450" s="550">
        <v>99</v>
      </c>
      <c r="E450" s="551" t="s">
        <v>1265</v>
      </c>
      <c r="F450" s="552">
        <f t="shared" si="6"/>
        <v>1370.5077099999999</v>
      </c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</row>
    <row r="451" spans="1:20" ht="15.75" customHeight="1">
      <c r="A451" s="548" t="s">
        <v>1529</v>
      </c>
      <c r="B451" s="549">
        <v>74.319999999999993</v>
      </c>
      <c r="C451" s="564">
        <v>8595090562450</v>
      </c>
      <c r="D451" s="550">
        <v>80</v>
      </c>
      <c r="E451" s="551" t="s">
        <v>1530</v>
      </c>
      <c r="F451" s="552">
        <f t="shared" si="6"/>
        <v>3237.6393199999993</v>
      </c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</row>
    <row r="452" spans="1:20" ht="15.75" customHeight="1">
      <c r="A452" s="548" t="s">
        <v>1525</v>
      </c>
      <c r="B452" s="549">
        <v>69.790000000000006</v>
      </c>
      <c r="C452" s="564">
        <v>8595090562436</v>
      </c>
      <c r="D452" s="550">
        <v>75</v>
      </c>
      <c r="E452" s="551" t="s">
        <v>1526</v>
      </c>
      <c r="F452" s="552">
        <f t="shared" ref="F452:F462" si="7">B452*євро</f>
        <v>3040.2966650000003</v>
      </c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</row>
    <row r="453" spans="1:20" ht="15.75" customHeight="1">
      <c r="A453" s="548" t="s">
        <v>1531</v>
      </c>
      <c r="B453" s="549">
        <v>80.62</v>
      </c>
      <c r="C453" s="564">
        <v>8595090562467</v>
      </c>
      <c r="D453" s="550">
        <v>80</v>
      </c>
      <c r="E453" s="551" t="s">
        <v>1532</v>
      </c>
      <c r="F453" s="552">
        <f t="shared" si="7"/>
        <v>3512.0893700000001</v>
      </c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</row>
    <row r="454" spans="1:20" ht="15.75" customHeight="1">
      <c r="A454" s="548" t="s">
        <v>990</v>
      </c>
      <c r="B454" s="549">
        <v>62.48</v>
      </c>
      <c r="C454" s="564">
        <v>8595090560449</v>
      </c>
      <c r="D454" s="550">
        <v>70</v>
      </c>
      <c r="E454" s="551" t="s">
        <v>1473</v>
      </c>
      <c r="F454" s="552">
        <f t="shared" si="7"/>
        <v>2721.8474799999999</v>
      </c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</row>
    <row r="455" spans="1:20" ht="15.75" customHeight="1">
      <c r="A455" s="548" t="s">
        <v>1533</v>
      </c>
      <c r="B455" s="549">
        <v>75.58</v>
      </c>
      <c r="C455" s="564">
        <v>8595090562474</v>
      </c>
      <c r="D455" s="550">
        <v>75</v>
      </c>
      <c r="E455" s="551" t="s">
        <v>1534</v>
      </c>
      <c r="F455" s="552">
        <f t="shared" si="7"/>
        <v>3292.5293299999998</v>
      </c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</row>
    <row r="456" spans="1:20" ht="15.75" customHeight="1">
      <c r="A456" s="548" t="s">
        <v>1527</v>
      </c>
      <c r="B456" s="549">
        <v>77.34</v>
      </c>
      <c r="C456" s="564">
        <v>8595090562443</v>
      </c>
      <c r="D456" s="550">
        <v>65</v>
      </c>
      <c r="E456" s="551" t="s">
        <v>1528</v>
      </c>
      <c r="F456" s="552">
        <f t="shared" si="7"/>
        <v>3369.20109</v>
      </c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</row>
    <row r="457" spans="1:20" ht="15.75" customHeight="1">
      <c r="A457" s="548" t="s">
        <v>1535</v>
      </c>
      <c r="B457" s="549">
        <v>67.27</v>
      </c>
      <c r="C457" s="564">
        <v>8595090562481</v>
      </c>
      <c r="D457" s="550">
        <v>70</v>
      </c>
      <c r="E457" s="551" t="s">
        <v>1536</v>
      </c>
      <c r="F457" s="552">
        <f t="shared" si="7"/>
        <v>2930.5166449999997</v>
      </c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</row>
    <row r="458" spans="1:20" ht="15.75" customHeight="1">
      <c r="A458" s="548" t="s">
        <v>1523</v>
      </c>
      <c r="B458" s="549">
        <v>69.790000000000006</v>
      </c>
      <c r="C458" s="564">
        <v>8595090562221</v>
      </c>
      <c r="D458" s="550">
        <v>65</v>
      </c>
      <c r="E458" s="551" t="s">
        <v>1524</v>
      </c>
      <c r="F458" s="552">
        <f t="shared" si="7"/>
        <v>3040.2966650000003</v>
      </c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</row>
    <row r="459" spans="1:20" ht="15.75" customHeight="1">
      <c r="A459" s="548" t="s">
        <v>1211</v>
      </c>
      <c r="B459" s="549">
        <v>90.7</v>
      </c>
      <c r="C459" s="564">
        <v>8595090541578</v>
      </c>
      <c r="D459" s="550">
        <v>98</v>
      </c>
      <c r="E459" s="551" t="s">
        <v>1212</v>
      </c>
      <c r="F459" s="552">
        <f t="shared" si="7"/>
        <v>3951.2094499999998</v>
      </c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</row>
    <row r="460" spans="1:20" ht="15.75" customHeight="1">
      <c r="A460" s="548" t="s">
        <v>1213</v>
      </c>
      <c r="B460" s="549">
        <v>80.12</v>
      </c>
      <c r="C460" s="564">
        <v>8595090541585</v>
      </c>
      <c r="D460" s="550">
        <v>96</v>
      </c>
      <c r="E460" s="551" t="s">
        <v>1214</v>
      </c>
      <c r="F460" s="552">
        <f t="shared" si="7"/>
        <v>3490.30762</v>
      </c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</row>
    <row r="461" spans="1:20" ht="15.75" customHeight="1">
      <c r="A461" s="548" t="s">
        <v>1106</v>
      </c>
      <c r="B461" s="549">
        <v>91.45</v>
      </c>
      <c r="C461" s="564">
        <v>8595090533764</v>
      </c>
      <c r="D461" s="550">
        <v>115</v>
      </c>
      <c r="E461" s="551" t="s">
        <v>1107</v>
      </c>
      <c r="F461" s="552">
        <f t="shared" si="7"/>
        <v>3983.882075</v>
      </c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</row>
    <row r="462" spans="1:20" ht="15.75" customHeight="1">
      <c r="A462" s="548" t="s">
        <v>1521</v>
      </c>
      <c r="B462" s="549">
        <v>108.26</v>
      </c>
      <c r="C462" s="564">
        <v>8595090562078</v>
      </c>
      <c r="D462" s="550">
        <v>211</v>
      </c>
      <c r="E462" s="551" t="s">
        <v>1522</v>
      </c>
      <c r="F462" s="552">
        <f t="shared" si="7"/>
        <v>4716.18451</v>
      </c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</row>
    <row r="463" spans="1:20" ht="15.75" customHeight="1"/>
    <row r="464" spans="1:20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C2:F2"/>
  </mergeCells>
  <hyperlinks>
    <hyperlink ref="E3" r:id="rId1" xr:uid="{00000000-0004-0000-0700-000000000000}"/>
    <hyperlink ref="E131" r:id="rId2" xr:uid="{00000000-0004-0000-0700-000001000000}"/>
    <hyperlink ref="E178" r:id="rId3" xr:uid="{00000000-0004-0000-0700-000002000000}"/>
    <hyperlink ref="E134" r:id="rId4" xr:uid="{00000000-0004-0000-0700-000003000000}"/>
    <hyperlink ref="E195" r:id="rId5" xr:uid="{00000000-0004-0000-0700-000004000000}"/>
    <hyperlink ref="E188" r:id="rId6" xr:uid="{00000000-0004-0000-0700-000005000000}"/>
    <hyperlink ref="E182" r:id="rId7" xr:uid="{00000000-0004-0000-0700-000006000000}"/>
    <hyperlink ref="E196" r:id="rId8" xr:uid="{00000000-0004-0000-0700-000007000000}"/>
    <hyperlink ref="E181" r:id="rId9" xr:uid="{00000000-0004-0000-0700-000008000000}"/>
    <hyperlink ref="E373" r:id="rId10" xr:uid="{00000000-0004-0000-0700-000009000000}"/>
    <hyperlink ref="E194" r:id="rId11" xr:uid="{00000000-0004-0000-0700-00000A000000}"/>
    <hyperlink ref="E346" r:id="rId12" xr:uid="{00000000-0004-0000-0700-00000B000000}"/>
    <hyperlink ref="E394" r:id="rId13" xr:uid="{00000000-0004-0000-0700-00000C000000}"/>
    <hyperlink ref="E395" r:id="rId14" xr:uid="{00000000-0004-0000-0700-00000D000000}"/>
    <hyperlink ref="E398" r:id="rId15" xr:uid="{00000000-0004-0000-0700-00000E000000}"/>
    <hyperlink ref="E183" r:id="rId16" xr:uid="{00000000-0004-0000-0700-00000F000000}"/>
    <hyperlink ref="E189" r:id="rId17" xr:uid="{00000000-0004-0000-0700-000010000000}"/>
    <hyperlink ref="E404" r:id="rId18" xr:uid="{00000000-0004-0000-0700-000011000000}"/>
    <hyperlink ref="E400" r:id="rId19" xr:uid="{00000000-0004-0000-0700-000012000000}"/>
    <hyperlink ref="E401" r:id="rId20" xr:uid="{00000000-0004-0000-0700-000013000000}"/>
    <hyperlink ref="E405" r:id="rId21" xr:uid="{00000000-0004-0000-0700-000014000000}"/>
    <hyperlink ref="E374" r:id="rId22" xr:uid="{00000000-0004-0000-0700-000015000000}"/>
    <hyperlink ref="E424" r:id="rId23" xr:uid="{00000000-0004-0000-0700-000016000000}"/>
    <hyperlink ref="E375" r:id="rId24" xr:uid="{00000000-0004-0000-0700-000017000000}"/>
    <hyperlink ref="E425" r:id="rId25" xr:uid="{00000000-0004-0000-0700-000018000000}"/>
    <hyperlink ref="E376" r:id="rId26" xr:uid="{00000000-0004-0000-0700-000019000000}"/>
    <hyperlink ref="E426" r:id="rId27" xr:uid="{00000000-0004-0000-0700-00001A000000}"/>
    <hyperlink ref="E138" r:id="rId28" xr:uid="{00000000-0004-0000-0700-00001B000000}"/>
    <hyperlink ref="E139" r:id="rId29" xr:uid="{00000000-0004-0000-0700-00001C000000}"/>
    <hyperlink ref="E136" r:id="rId30" xr:uid="{00000000-0004-0000-0700-00001D000000}"/>
    <hyperlink ref="E427" r:id="rId31" xr:uid="{00000000-0004-0000-0700-00001E000000}"/>
    <hyperlink ref="E428" r:id="rId32" xr:uid="{00000000-0004-0000-0700-00001F000000}"/>
    <hyperlink ref="E132" r:id="rId33" xr:uid="{00000000-0004-0000-0700-000020000000}"/>
    <hyperlink ref="E407" r:id="rId34" xr:uid="{00000000-0004-0000-0700-000021000000}"/>
    <hyperlink ref="E408" r:id="rId35" xr:uid="{00000000-0004-0000-0700-000022000000}"/>
    <hyperlink ref="E402" r:id="rId36" xr:uid="{00000000-0004-0000-0700-000023000000}"/>
    <hyperlink ref="E396" r:id="rId37" xr:uid="{00000000-0004-0000-0700-000024000000}"/>
    <hyperlink ref="E419" r:id="rId38" xr:uid="{00000000-0004-0000-0700-000025000000}"/>
    <hyperlink ref="E422" r:id="rId39" xr:uid="{00000000-0004-0000-0700-000026000000}"/>
    <hyperlink ref="E420" r:id="rId40" xr:uid="{00000000-0004-0000-0700-000027000000}"/>
    <hyperlink ref="E137" r:id="rId41" xr:uid="{00000000-0004-0000-0700-000028000000}"/>
    <hyperlink ref="E403" r:id="rId42" xr:uid="{00000000-0004-0000-0700-000029000000}"/>
    <hyperlink ref="E187" r:id="rId43" xr:uid="{00000000-0004-0000-0700-00002A000000}"/>
    <hyperlink ref="E380" r:id="rId44" xr:uid="{00000000-0004-0000-0700-00002B000000}"/>
    <hyperlink ref="E381" r:id="rId45" xr:uid="{00000000-0004-0000-0700-00002C000000}"/>
    <hyperlink ref="E385" r:id="rId46" xr:uid="{00000000-0004-0000-0700-00002D000000}"/>
    <hyperlink ref="E393" r:id="rId47" xr:uid="{00000000-0004-0000-0700-00002E000000}"/>
    <hyperlink ref="E397" r:id="rId48" xr:uid="{00000000-0004-0000-0700-00002F000000}"/>
    <hyperlink ref="E423" r:id="rId49" xr:uid="{00000000-0004-0000-0700-000030000000}"/>
    <hyperlink ref="E421" r:id="rId50" xr:uid="{00000000-0004-0000-0700-000031000000}"/>
    <hyperlink ref="E386" r:id="rId51" xr:uid="{00000000-0004-0000-0700-000032000000}"/>
    <hyperlink ref="E157" r:id="rId52" xr:uid="{00000000-0004-0000-0700-000033000000}"/>
    <hyperlink ref="E430" r:id="rId53" xr:uid="{00000000-0004-0000-0700-000034000000}"/>
    <hyperlink ref="E431" r:id="rId54" xr:uid="{00000000-0004-0000-0700-000035000000}"/>
    <hyperlink ref="E429" r:id="rId55" xr:uid="{00000000-0004-0000-0700-000036000000}"/>
    <hyperlink ref="E409" r:id="rId56" xr:uid="{00000000-0004-0000-0700-000037000000}"/>
    <hyperlink ref="E410" r:id="rId57" xr:uid="{00000000-0004-0000-0700-000038000000}"/>
    <hyperlink ref="E384" r:id="rId58" xr:uid="{00000000-0004-0000-0700-000039000000}"/>
    <hyperlink ref="E340" r:id="rId59" xr:uid="{00000000-0004-0000-0700-00003A000000}"/>
    <hyperlink ref="E461" r:id="rId60" xr:uid="{00000000-0004-0000-0700-00003B000000}"/>
    <hyperlink ref="E176" r:id="rId61" xr:uid="{00000000-0004-0000-0700-00003C000000}"/>
    <hyperlink ref="E333" r:id="rId62" xr:uid="{00000000-0004-0000-0700-00003D000000}"/>
    <hyperlink ref="E335" r:id="rId63" xr:uid="{00000000-0004-0000-0700-00003E000000}"/>
    <hyperlink ref="E336" r:id="rId64" xr:uid="{00000000-0004-0000-0700-00003F000000}"/>
    <hyperlink ref="E339" r:id="rId65" xr:uid="{00000000-0004-0000-0700-000040000000}"/>
    <hyperlink ref="E259" r:id="rId66" xr:uid="{00000000-0004-0000-0700-000041000000}"/>
    <hyperlink ref="E260" r:id="rId67" xr:uid="{00000000-0004-0000-0700-000042000000}"/>
    <hyperlink ref="E261" r:id="rId68" xr:uid="{00000000-0004-0000-0700-000043000000}"/>
    <hyperlink ref="E262" r:id="rId69" xr:uid="{00000000-0004-0000-0700-000044000000}"/>
    <hyperlink ref="E265" r:id="rId70" xr:uid="{00000000-0004-0000-0700-000045000000}"/>
    <hyperlink ref="E266" r:id="rId71" xr:uid="{00000000-0004-0000-0700-000046000000}"/>
    <hyperlink ref="E267" r:id="rId72" xr:uid="{00000000-0004-0000-0700-000047000000}"/>
    <hyperlink ref="E268" r:id="rId73" xr:uid="{00000000-0004-0000-0700-000048000000}"/>
    <hyperlink ref="E269" r:id="rId74" xr:uid="{00000000-0004-0000-0700-000049000000}"/>
    <hyperlink ref="E270" r:id="rId75" xr:uid="{00000000-0004-0000-0700-00004A000000}"/>
    <hyperlink ref="E258" r:id="rId76" xr:uid="{00000000-0004-0000-0700-00004B000000}"/>
    <hyperlink ref="E319" r:id="rId77" xr:uid="{00000000-0004-0000-0700-00004C000000}"/>
    <hyperlink ref="E343" r:id="rId78" xr:uid="{00000000-0004-0000-0700-00004D000000}"/>
    <hyperlink ref="E342" r:id="rId79" xr:uid="{00000000-0004-0000-0700-00004E000000}"/>
    <hyperlink ref="E305" r:id="rId80" xr:uid="{00000000-0004-0000-0700-00004F000000}"/>
    <hyperlink ref="E298" r:id="rId81" xr:uid="{00000000-0004-0000-0700-000050000000}"/>
    <hyperlink ref="E294" r:id="rId82" xr:uid="{00000000-0004-0000-0700-000051000000}"/>
    <hyperlink ref="E296" r:id="rId83" xr:uid="{00000000-0004-0000-0700-000052000000}"/>
    <hyperlink ref="E308" r:id="rId84" xr:uid="{00000000-0004-0000-0700-000053000000}"/>
    <hyperlink ref="E310" r:id="rId85" xr:uid="{00000000-0004-0000-0700-000054000000}"/>
    <hyperlink ref="E309" r:id="rId86" xr:uid="{00000000-0004-0000-0700-000055000000}"/>
    <hyperlink ref="E297" r:id="rId87" xr:uid="{00000000-0004-0000-0700-000056000000}"/>
    <hyperlink ref="E295" r:id="rId88" xr:uid="{00000000-0004-0000-0700-000057000000}"/>
    <hyperlink ref="E353" r:id="rId89" xr:uid="{00000000-0004-0000-0700-000058000000}"/>
    <hyperlink ref="E135" r:id="rId90" xr:uid="{00000000-0004-0000-0700-000059000000}"/>
    <hyperlink ref="E440" r:id="rId91" xr:uid="{00000000-0004-0000-0700-00005A000000}"/>
    <hyperlink ref="E441" r:id="rId92" xr:uid="{00000000-0004-0000-0700-00005B000000}"/>
    <hyperlink ref="E444" r:id="rId93" xr:uid="{00000000-0004-0000-0700-00005C000000}"/>
    <hyperlink ref="E445" r:id="rId94" xr:uid="{00000000-0004-0000-0700-00005D000000}"/>
    <hyperlink ref="E442" r:id="rId95" xr:uid="{00000000-0004-0000-0700-00005E000000}"/>
    <hyperlink ref="E446" r:id="rId96" xr:uid="{00000000-0004-0000-0700-00005F000000}"/>
    <hyperlink ref="E435" r:id="rId97" xr:uid="{00000000-0004-0000-0700-000060000000}"/>
    <hyperlink ref="E133" r:id="rId98" xr:uid="{00000000-0004-0000-0700-000061000000}"/>
    <hyperlink ref="E306" r:id="rId99" xr:uid="{00000000-0004-0000-0700-000062000000}"/>
    <hyperlink ref="E307" r:id="rId100" xr:uid="{00000000-0004-0000-0700-000063000000}"/>
    <hyperlink ref="E169" r:id="rId101" xr:uid="{00000000-0004-0000-0700-000064000000}"/>
    <hyperlink ref="E263" r:id="rId102" xr:uid="{00000000-0004-0000-0700-000065000000}"/>
    <hyperlink ref="E332" r:id="rId103" xr:uid="{00000000-0004-0000-0700-000066000000}"/>
    <hyperlink ref="E330" r:id="rId104" xr:uid="{00000000-0004-0000-0700-000067000000}"/>
    <hyperlink ref="E347" r:id="rId105" xr:uid="{00000000-0004-0000-0700-000068000000}"/>
    <hyperlink ref="E349" r:id="rId106" xr:uid="{00000000-0004-0000-0700-000069000000}"/>
    <hyperlink ref="E351" r:id="rId107" xr:uid="{00000000-0004-0000-0700-00006A000000}"/>
    <hyperlink ref="E358" r:id="rId108" xr:uid="{00000000-0004-0000-0700-00006B000000}"/>
    <hyperlink ref="E350" r:id="rId109" xr:uid="{00000000-0004-0000-0700-00006C000000}"/>
    <hyperlink ref="E359" r:id="rId110" xr:uid="{00000000-0004-0000-0700-00006D000000}"/>
    <hyperlink ref="E355" r:id="rId111" xr:uid="{00000000-0004-0000-0700-00006E000000}"/>
    <hyperlink ref="E352" r:id="rId112" xr:uid="{00000000-0004-0000-0700-00006F000000}"/>
    <hyperlink ref="E348" r:id="rId113" xr:uid="{00000000-0004-0000-0700-000070000000}"/>
    <hyperlink ref="E341" r:id="rId114" xr:uid="{00000000-0004-0000-0700-000071000000}"/>
    <hyperlink ref="E331" r:id="rId115" xr:uid="{00000000-0004-0000-0700-000072000000}"/>
    <hyperlink ref="E459" r:id="rId116" xr:uid="{00000000-0004-0000-0700-000073000000}"/>
    <hyperlink ref="E460" r:id="rId117" xr:uid="{00000000-0004-0000-0700-000074000000}"/>
    <hyperlink ref="E177" r:id="rId118" xr:uid="{00000000-0004-0000-0700-000075000000}"/>
    <hyperlink ref="E166" r:id="rId119" xr:uid="{00000000-0004-0000-0700-000076000000}"/>
    <hyperlink ref="E272" r:id="rId120" xr:uid="{00000000-0004-0000-0700-000077000000}"/>
    <hyperlink ref="E273" r:id="rId121" xr:uid="{00000000-0004-0000-0700-000078000000}"/>
    <hyperlink ref="E274" r:id="rId122" xr:uid="{00000000-0004-0000-0700-000079000000}"/>
    <hyperlink ref="E275" r:id="rId123" xr:uid="{00000000-0004-0000-0700-00007A000000}"/>
    <hyperlink ref="E371" r:id="rId124" xr:uid="{00000000-0004-0000-0700-00007B000000}"/>
    <hyperlink ref="E372" r:id="rId125" xr:uid="{00000000-0004-0000-0700-00007C000000}"/>
    <hyperlink ref="E161" r:id="rId126" xr:uid="{00000000-0004-0000-0700-00007D000000}"/>
    <hyperlink ref="E174" r:id="rId127" xr:uid="{00000000-0004-0000-0700-00007E000000}"/>
    <hyperlink ref="E324" r:id="rId128" xr:uid="{00000000-0004-0000-0700-00007F000000}"/>
    <hyperlink ref="E321" r:id="rId129" xr:uid="{00000000-0004-0000-0700-000080000000}"/>
    <hyperlink ref="E434" r:id="rId130" xr:uid="{00000000-0004-0000-0700-000081000000}"/>
    <hyperlink ref="E323" r:id="rId131" xr:uid="{00000000-0004-0000-0700-000082000000}"/>
    <hyperlink ref="E322" r:id="rId132" xr:uid="{00000000-0004-0000-0700-000083000000}"/>
    <hyperlink ref="E173" r:id="rId133" xr:uid="{00000000-0004-0000-0700-000084000000}"/>
    <hyperlink ref="E172" r:id="rId134" xr:uid="{00000000-0004-0000-0700-000085000000}"/>
    <hyperlink ref="E334" r:id="rId135" xr:uid="{00000000-0004-0000-0700-000086000000}"/>
    <hyperlink ref="E329" r:id="rId136" xr:uid="{00000000-0004-0000-0700-000087000000}"/>
    <hyperlink ref="E448" r:id="rId137" xr:uid="{00000000-0004-0000-0700-000088000000}"/>
    <hyperlink ref="E449" r:id="rId138" xr:uid="{00000000-0004-0000-0700-000089000000}"/>
    <hyperlink ref="E436" r:id="rId139" xr:uid="{00000000-0004-0000-0700-00008A000000}"/>
    <hyperlink ref="E437" r:id="rId140" xr:uid="{00000000-0004-0000-0700-00008B000000}"/>
    <hyperlink ref="E438" r:id="rId141" xr:uid="{00000000-0004-0000-0700-00008C000000}"/>
    <hyperlink ref="E439" r:id="rId142" xr:uid="{00000000-0004-0000-0700-00008D000000}"/>
    <hyperlink ref="E443" r:id="rId143" xr:uid="{00000000-0004-0000-0700-00008E000000}"/>
    <hyperlink ref="E447" r:id="rId144" xr:uid="{00000000-0004-0000-0700-00008F000000}"/>
    <hyperlink ref="E450" r:id="rId145" xr:uid="{00000000-0004-0000-0700-000090000000}"/>
    <hyperlink ref="E271" r:id="rId146" xr:uid="{00000000-0004-0000-0700-000091000000}"/>
    <hyperlink ref="E299" r:id="rId147" xr:uid="{00000000-0004-0000-0700-000092000000}"/>
    <hyperlink ref="E301" r:id="rId148" xr:uid="{00000000-0004-0000-0700-000093000000}"/>
    <hyperlink ref="E302" r:id="rId149" xr:uid="{00000000-0004-0000-0700-000094000000}"/>
    <hyperlink ref="E304" r:id="rId150" xr:uid="{00000000-0004-0000-0700-000095000000}"/>
    <hyperlink ref="E300" r:id="rId151" xr:uid="{00000000-0004-0000-0700-000096000000}"/>
    <hyperlink ref="E303" r:id="rId152" xr:uid="{00000000-0004-0000-0700-000097000000}"/>
    <hyperlink ref="E205" r:id="rId153" xr:uid="{00000000-0004-0000-0700-000098000000}"/>
    <hyperlink ref="E224" r:id="rId154" xr:uid="{00000000-0004-0000-0700-000099000000}"/>
    <hyperlink ref="E207" r:id="rId155" xr:uid="{00000000-0004-0000-0700-00009A000000}"/>
    <hyperlink ref="E208" r:id="rId156" xr:uid="{00000000-0004-0000-0700-00009B000000}"/>
    <hyperlink ref="E210" r:id="rId157" xr:uid="{00000000-0004-0000-0700-00009C000000}"/>
    <hyperlink ref="E213" r:id="rId158" xr:uid="{00000000-0004-0000-0700-00009D000000}"/>
    <hyperlink ref="E214" r:id="rId159" xr:uid="{00000000-0004-0000-0700-00009E000000}"/>
    <hyperlink ref="E216" r:id="rId160" xr:uid="{00000000-0004-0000-0700-00009F000000}"/>
    <hyperlink ref="E218" r:id="rId161" xr:uid="{00000000-0004-0000-0700-0000A0000000}"/>
    <hyperlink ref="E186" r:id="rId162" xr:uid="{00000000-0004-0000-0700-0000A1000000}"/>
    <hyperlink ref="E193" r:id="rId163" xr:uid="{00000000-0004-0000-0700-0000A2000000}"/>
    <hyperlink ref="E200" r:id="rId164" xr:uid="{00000000-0004-0000-0700-0000A3000000}"/>
    <hyperlink ref="E204" r:id="rId165" xr:uid="{00000000-0004-0000-0700-0000A4000000}"/>
    <hyperlink ref="E220" r:id="rId166" xr:uid="{00000000-0004-0000-0700-0000A5000000}"/>
    <hyperlink ref="E222" r:id="rId167" xr:uid="{00000000-0004-0000-0700-0000A6000000}"/>
    <hyperlink ref="E225" r:id="rId168" xr:uid="{00000000-0004-0000-0700-0000A7000000}"/>
    <hyperlink ref="E255" r:id="rId169" xr:uid="{00000000-0004-0000-0700-0000A8000000}"/>
    <hyperlink ref="E257" r:id="rId170" xr:uid="{00000000-0004-0000-0700-0000A9000000}"/>
    <hyperlink ref="E256" r:id="rId171" xr:uid="{00000000-0004-0000-0700-0000AA000000}"/>
    <hyperlink ref="E123" r:id="rId172" xr:uid="{00000000-0004-0000-0700-0000AB000000}"/>
    <hyperlink ref="E124" r:id="rId173" xr:uid="{00000000-0004-0000-0700-0000AC000000}"/>
    <hyperlink ref="E127" r:id="rId174" xr:uid="{00000000-0004-0000-0700-0000AD000000}"/>
    <hyperlink ref="E126" r:id="rId175" xr:uid="{00000000-0004-0000-0700-0000AE000000}"/>
    <hyperlink ref="E125" r:id="rId176" xr:uid="{00000000-0004-0000-0700-0000AF000000}"/>
    <hyperlink ref="E264" r:id="rId177" xr:uid="{00000000-0004-0000-0700-0000B0000000}"/>
    <hyperlink ref="E399" r:id="rId178" xr:uid="{00000000-0004-0000-0700-0000B1000000}"/>
    <hyperlink ref="E388" r:id="rId179" xr:uid="{00000000-0004-0000-0700-0000B2000000}"/>
    <hyperlink ref="E389" r:id="rId180" xr:uid="{00000000-0004-0000-0700-0000B3000000}"/>
    <hyperlink ref="E387" r:id="rId181" xr:uid="{00000000-0004-0000-0700-0000B4000000}"/>
    <hyperlink ref="E281" r:id="rId182" xr:uid="{00000000-0004-0000-0700-0000B5000000}"/>
    <hyperlink ref="E287" r:id="rId183" xr:uid="{00000000-0004-0000-0700-0000B6000000}"/>
    <hyperlink ref="E283" r:id="rId184" xr:uid="{00000000-0004-0000-0700-0000B7000000}"/>
    <hyperlink ref="E289" r:id="rId185" xr:uid="{00000000-0004-0000-0700-0000B8000000}"/>
    <hyperlink ref="E282" r:id="rId186" xr:uid="{00000000-0004-0000-0700-0000B9000000}"/>
    <hyperlink ref="E288" r:id="rId187" xr:uid="{00000000-0004-0000-0700-0000BA000000}"/>
    <hyperlink ref="E227" r:id="rId188" xr:uid="{00000000-0004-0000-0700-0000BB000000}"/>
    <hyperlink ref="E356" r:id="rId189" xr:uid="{00000000-0004-0000-0700-0000BC000000}"/>
    <hyperlink ref="E354" r:id="rId190" xr:uid="{00000000-0004-0000-0700-0000BD000000}"/>
    <hyperlink ref="E357" r:id="rId191" xr:uid="{00000000-0004-0000-0700-0000BE000000}"/>
    <hyperlink ref="E5" r:id="rId192" xr:uid="{00000000-0004-0000-0700-0000BF000000}"/>
    <hyperlink ref="E9" r:id="rId193" xr:uid="{00000000-0004-0000-0700-0000C0000000}"/>
    <hyperlink ref="E12" r:id="rId194" xr:uid="{00000000-0004-0000-0700-0000C1000000}"/>
    <hyperlink ref="E19" r:id="rId195" xr:uid="{00000000-0004-0000-0700-0000C2000000}"/>
    <hyperlink ref="E26" r:id="rId196" xr:uid="{00000000-0004-0000-0700-0000C3000000}"/>
    <hyperlink ref="E33" r:id="rId197" xr:uid="{00000000-0004-0000-0700-0000C4000000}"/>
    <hyperlink ref="E45" r:id="rId198" xr:uid="{00000000-0004-0000-0700-0000C5000000}"/>
    <hyperlink ref="E277" r:id="rId199" xr:uid="{00000000-0004-0000-0700-0000C6000000}"/>
    <hyperlink ref="E66" r:id="rId200" xr:uid="{00000000-0004-0000-0700-0000C7000000}"/>
    <hyperlink ref="E76" r:id="rId201" xr:uid="{00000000-0004-0000-0700-0000C8000000}"/>
    <hyperlink ref="E86" r:id="rId202" xr:uid="{00000000-0004-0000-0700-0000C9000000}"/>
    <hyperlink ref="E95" r:id="rId203" xr:uid="{00000000-0004-0000-0700-0000CA000000}"/>
    <hyperlink ref="E110" r:id="rId204" xr:uid="{00000000-0004-0000-0700-0000CB000000}"/>
    <hyperlink ref="E362" r:id="rId205" xr:uid="{00000000-0004-0000-0700-0000CC000000}"/>
    <hyperlink ref="E361" r:id="rId206" xr:uid="{00000000-0004-0000-0700-0000CD000000}"/>
    <hyperlink ref="E6" r:id="rId207" xr:uid="{00000000-0004-0000-0700-0000CE000000}"/>
    <hyperlink ref="E10" r:id="rId208" xr:uid="{00000000-0004-0000-0700-0000CF000000}"/>
    <hyperlink ref="E7" r:id="rId209" xr:uid="{00000000-0004-0000-0700-0000D0000000}"/>
    <hyperlink ref="E11" r:id="rId210" xr:uid="{00000000-0004-0000-0700-0000D1000000}"/>
    <hyperlink ref="E241" r:id="rId211" xr:uid="{00000000-0004-0000-0700-0000D2000000}"/>
    <hyperlink ref="E244" r:id="rId212" xr:uid="{00000000-0004-0000-0700-0000D3000000}"/>
    <hyperlink ref="E247" r:id="rId213" xr:uid="{00000000-0004-0000-0700-0000D4000000}"/>
    <hyperlink ref="E240" r:id="rId214" xr:uid="{00000000-0004-0000-0700-0000D5000000}"/>
    <hyperlink ref="E243" r:id="rId215" xr:uid="{00000000-0004-0000-0700-0000D6000000}"/>
    <hyperlink ref="E246" r:id="rId216" xr:uid="{00000000-0004-0000-0700-0000D7000000}"/>
    <hyperlink ref="E15" r:id="rId217" xr:uid="{00000000-0004-0000-0700-0000D8000000}"/>
    <hyperlink ref="E22" r:id="rId218" xr:uid="{00000000-0004-0000-0700-0000D9000000}"/>
    <hyperlink ref="E29" r:id="rId219" xr:uid="{00000000-0004-0000-0700-0000DA000000}"/>
    <hyperlink ref="E36" r:id="rId220" xr:uid="{00000000-0004-0000-0700-0000DB000000}"/>
    <hyperlink ref="E46" r:id="rId221" xr:uid="{00000000-0004-0000-0700-0000DC000000}"/>
    <hyperlink ref="E67" r:id="rId222" xr:uid="{00000000-0004-0000-0700-0000DD000000}"/>
    <hyperlink ref="E77" r:id="rId223" xr:uid="{00000000-0004-0000-0700-0000DE000000}"/>
    <hyperlink ref="E87" r:id="rId224" xr:uid="{00000000-0004-0000-0700-0000DF000000}"/>
    <hyperlink ref="E96" r:id="rId225" xr:uid="{00000000-0004-0000-0700-0000E0000000}"/>
    <hyperlink ref="E111" r:id="rId226" xr:uid="{00000000-0004-0000-0700-0000E1000000}"/>
    <hyperlink ref="E146" r:id="rId227" xr:uid="{00000000-0004-0000-0700-0000E2000000}"/>
    <hyperlink ref="E147" r:id="rId228" xr:uid="{00000000-0004-0000-0700-0000E3000000}"/>
    <hyperlink ref="E148" r:id="rId229" xr:uid="{00000000-0004-0000-0700-0000E4000000}"/>
    <hyperlink ref="E149" r:id="rId230" xr:uid="{00000000-0004-0000-0700-0000E5000000}"/>
    <hyperlink ref="E142" r:id="rId231" xr:uid="{00000000-0004-0000-0700-0000E6000000}"/>
    <hyperlink ref="E143" r:id="rId232" xr:uid="{00000000-0004-0000-0700-0000E7000000}"/>
    <hyperlink ref="E144" r:id="rId233" xr:uid="{00000000-0004-0000-0700-0000E8000000}"/>
    <hyperlink ref="E145" r:id="rId234" xr:uid="{00000000-0004-0000-0700-0000E9000000}"/>
    <hyperlink ref="E152" r:id="rId235" xr:uid="{00000000-0004-0000-0700-0000EA000000}"/>
    <hyperlink ref="E150" r:id="rId236" xr:uid="{00000000-0004-0000-0700-0000EB000000}"/>
    <hyperlink ref="E151" r:id="rId237" xr:uid="{00000000-0004-0000-0700-0000EC000000}"/>
    <hyperlink ref="E153" r:id="rId238" xr:uid="{00000000-0004-0000-0700-0000ED000000}"/>
    <hyperlink ref="E154" r:id="rId239" xr:uid="{00000000-0004-0000-0700-0000EE000000}"/>
    <hyperlink ref="E229" r:id="rId240" xr:uid="{00000000-0004-0000-0700-0000EF000000}"/>
    <hyperlink ref="E233" r:id="rId241" xr:uid="{00000000-0004-0000-0700-0000F0000000}"/>
    <hyperlink ref="E231" r:id="rId242" xr:uid="{00000000-0004-0000-0700-0000F1000000}"/>
    <hyperlink ref="E235" r:id="rId243" xr:uid="{00000000-0004-0000-0700-0000F2000000}"/>
    <hyperlink ref="E228" r:id="rId244" xr:uid="{00000000-0004-0000-0700-0000F3000000}"/>
    <hyperlink ref="E232" r:id="rId245" xr:uid="{00000000-0004-0000-0700-0000F4000000}"/>
    <hyperlink ref="E230" r:id="rId246" xr:uid="{00000000-0004-0000-0700-0000F5000000}"/>
    <hyperlink ref="E234" r:id="rId247" xr:uid="{00000000-0004-0000-0700-0000F6000000}"/>
    <hyperlink ref="E238" r:id="rId248" xr:uid="{00000000-0004-0000-0700-0000F7000000}"/>
    <hyperlink ref="E4" r:id="rId249" xr:uid="{00000000-0004-0000-0700-0000F8000000}"/>
    <hyperlink ref="E8" r:id="rId250" xr:uid="{00000000-0004-0000-0700-0000F9000000}"/>
    <hyperlink ref="E369" r:id="rId251" xr:uid="{00000000-0004-0000-0700-0000FA000000}"/>
    <hyperlink ref="E368" r:id="rId252" xr:uid="{00000000-0004-0000-0700-0000FB000000}"/>
    <hyperlink ref="E366" r:id="rId253" xr:uid="{00000000-0004-0000-0700-0000FC000000}"/>
    <hyperlink ref="E367" r:id="rId254" xr:uid="{00000000-0004-0000-0700-0000FD000000}"/>
    <hyperlink ref="E364" r:id="rId255" xr:uid="{00000000-0004-0000-0700-0000FE000000}"/>
    <hyperlink ref="E454" r:id="rId256" xr:uid="{00000000-0004-0000-0700-0000FF000000}"/>
    <hyperlink ref="E184" r:id="rId257" xr:uid="{00000000-0004-0000-0700-000000010000}"/>
    <hyperlink ref="E191" r:id="rId258" xr:uid="{00000000-0004-0000-0700-000001010000}"/>
    <hyperlink ref="E198" r:id="rId259" xr:uid="{00000000-0004-0000-0700-000002010000}"/>
    <hyperlink ref="E202" r:id="rId260" xr:uid="{00000000-0004-0000-0700-000003010000}"/>
    <hyperlink ref="E206" r:id="rId261" xr:uid="{00000000-0004-0000-0700-000004010000}"/>
    <hyperlink ref="E209" r:id="rId262" xr:uid="{00000000-0004-0000-0700-000005010000}"/>
    <hyperlink ref="E212" r:id="rId263" xr:uid="{00000000-0004-0000-0700-000006010000}"/>
    <hyperlink ref="E215" r:id="rId264" xr:uid="{00000000-0004-0000-0700-000007010000}"/>
    <hyperlink ref="E219" r:id="rId265" xr:uid="{00000000-0004-0000-0700-000008010000}"/>
    <hyperlink ref="E221" r:id="rId266" xr:uid="{00000000-0004-0000-0700-000009010000}"/>
    <hyperlink ref="E223" r:id="rId267" xr:uid="{00000000-0004-0000-0700-00000A010000}"/>
    <hyperlink ref="E226" r:id="rId268" xr:uid="{00000000-0004-0000-0700-00000B010000}"/>
    <hyperlink ref="E254" r:id="rId269" xr:uid="{00000000-0004-0000-0700-00000C010000}"/>
    <hyperlink ref="E432" r:id="rId270" xr:uid="{00000000-0004-0000-0700-00000D010000}"/>
    <hyperlink ref="E129" r:id="rId271" xr:uid="{00000000-0004-0000-0700-00000E010000}"/>
    <hyperlink ref="E130" r:id="rId272" xr:uid="{00000000-0004-0000-0700-00000F010000}"/>
    <hyperlink ref="E239" r:id="rId273" xr:uid="{00000000-0004-0000-0700-000010010000}"/>
    <hyperlink ref="E242" r:id="rId274" xr:uid="{00000000-0004-0000-0700-000011010000}"/>
    <hyperlink ref="E245" r:id="rId275" xr:uid="{00000000-0004-0000-0700-000012010000}"/>
    <hyperlink ref="E363" r:id="rId276" xr:uid="{00000000-0004-0000-0700-000013010000}"/>
    <hyperlink ref="E360" r:id="rId277" xr:uid="{00000000-0004-0000-0700-000014010000}"/>
    <hyperlink ref="E327" r:id="rId278" xr:uid="{00000000-0004-0000-0700-000015010000}"/>
    <hyperlink ref="E328" r:id="rId279" xr:uid="{00000000-0004-0000-0700-000016010000}"/>
    <hyperlink ref="E326" r:id="rId280" xr:uid="{00000000-0004-0000-0700-000017010000}"/>
    <hyperlink ref="E168" r:id="rId281" xr:uid="{00000000-0004-0000-0700-000018010000}"/>
    <hyperlink ref="E162" r:id="rId282" xr:uid="{00000000-0004-0000-0700-000019010000}"/>
    <hyperlink ref="E462" r:id="rId283" xr:uid="{00000000-0004-0000-0700-00001A010000}"/>
    <hyperlink ref="E458" r:id="rId284" xr:uid="{00000000-0004-0000-0700-00001B010000}"/>
    <hyperlink ref="E452" r:id="rId285" xr:uid="{00000000-0004-0000-0700-00001C010000}"/>
    <hyperlink ref="E456" r:id="rId286" xr:uid="{00000000-0004-0000-0700-00001D010000}"/>
    <hyperlink ref="E451" r:id="rId287" xr:uid="{00000000-0004-0000-0700-00001E010000}"/>
    <hyperlink ref="E453" r:id="rId288" xr:uid="{00000000-0004-0000-0700-00001F010000}"/>
    <hyperlink ref="E455" r:id="rId289" xr:uid="{00000000-0004-0000-0700-000020010000}"/>
    <hyperlink ref="E457" r:id="rId290" xr:uid="{00000000-0004-0000-0700-000021010000}"/>
    <hyperlink ref="E279" r:id="rId291" xr:uid="{00000000-0004-0000-0700-000022010000}"/>
    <hyperlink ref="E285" r:id="rId292" xr:uid="{00000000-0004-0000-0700-000023010000}"/>
    <hyperlink ref="E280" r:id="rId293" xr:uid="{00000000-0004-0000-0700-000024010000}"/>
    <hyperlink ref="E286" r:id="rId294" xr:uid="{00000000-0004-0000-0700-000025010000}"/>
    <hyperlink ref="E141" r:id="rId295" xr:uid="{00000000-0004-0000-0700-000026010000}"/>
    <hyperlink ref="E278" r:id="rId296" xr:uid="{00000000-0004-0000-0700-000027010000}"/>
    <hyperlink ref="E284" r:id="rId297" xr:uid="{00000000-0004-0000-0700-000028010000}"/>
    <hyperlink ref="E211" r:id="rId298" xr:uid="{00000000-0004-0000-0700-000029010000}"/>
    <hyperlink ref="E217" r:id="rId299" xr:uid="{00000000-0004-0000-0700-00002A010000}"/>
    <hyperlink ref="E433" r:id="rId300" xr:uid="{00000000-0004-0000-0700-00002B010000}"/>
    <hyperlink ref="E68" r:id="rId301" xr:uid="{00000000-0004-0000-0700-00002C010000}"/>
    <hyperlink ref="E69" r:id="rId302" xr:uid="{00000000-0004-0000-0700-00002D010000}"/>
    <hyperlink ref="E70" r:id="rId303" xr:uid="{00000000-0004-0000-0700-00002E010000}"/>
    <hyperlink ref="E71" r:id="rId304" xr:uid="{00000000-0004-0000-0700-00002F010000}"/>
    <hyperlink ref="E72" r:id="rId305" xr:uid="{00000000-0004-0000-0700-000030010000}"/>
    <hyperlink ref="E73" r:id="rId306" xr:uid="{00000000-0004-0000-0700-000031010000}"/>
    <hyperlink ref="E74" r:id="rId307" xr:uid="{00000000-0004-0000-0700-000032010000}"/>
    <hyperlink ref="E75" r:id="rId308" xr:uid="{00000000-0004-0000-0700-000033010000}"/>
    <hyperlink ref="E78" r:id="rId309" xr:uid="{00000000-0004-0000-0700-000034010000}"/>
    <hyperlink ref="E79" r:id="rId310" xr:uid="{00000000-0004-0000-0700-000035010000}"/>
    <hyperlink ref="E80" r:id="rId311" xr:uid="{00000000-0004-0000-0700-000036010000}"/>
    <hyperlink ref="E81" r:id="rId312" xr:uid="{00000000-0004-0000-0700-000037010000}"/>
    <hyperlink ref="E82" r:id="rId313" xr:uid="{00000000-0004-0000-0700-000038010000}"/>
    <hyperlink ref="E83" r:id="rId314" xr:uid="{00000000-0004-0000-0700-000039010000}"/>
    <hyperlink ref="E84" r:id="rId315" xr:uid="{00000000-0004-0000-0700-00003A010000}"/>
    <hyperlink ref="E85" r:id="rId316" xr:uid="{00000000-0004-0000-0700-00003B010000}"/>
    <hyperlink ref="E88" r:id="rId317" xr:uid="{00000000-0004-0000-0700-00003C010000}"/>
    <hyperlink ref="E89" r:id="rId318" xr:uid="{00000000-0004-0000-0700-00003D010000}"/>
    <hyperlink ref="E90" r:id="rId319" xr:uid="{00000000-0004-0000-0700-00003E010000}"/>
    <hyperlink ref="E91" r:id="rId320" xr:uid="{00000000-0004-0000-0700-00003F010000}"/>
    <hyperlink ref="E92" r:id="rId321" xr:uid="{00000000-0004-0000-0700-000040010000}"/>
    <hyperlink ref="E93" r:id="rId322" xr:uid="{00000000-0004-0000-0700-000041010000}"/>
    <hyperlink ref="E94" r:id="rId323" xr:uid="{00000000-0004-0000-0700-000042010000}"/>
    <hyperlink ref="E97" r:id="rId324" xr:uid="{00000000-0004-0000-0700-000043010000}"/>
    <hyperlink ref="E98" r:id="rId325" xr:uid="{00000000-0004-0000-0700-000044010000}"/>
    <hyperlink ref="E99" r:id="rId326" xr:uid="{00000000-0004-0000-0700-000045010000}"/>
    <hyperlink ref="E100" r:id="rId327" xr:uid="{00000000-0004-0000-0700-000046010000}"/>
    <hyperlink ref="E101" r:id="rId328" xr:uid="{00000000-0004-0000-0700-000047010000}"/>
    <hyperlink ref="E102" r:id="rId329" xr:uid="{00000000-0004-0000-0700-000048010000}"/>
    <hyperlink ref="E103" r:id="rId330" xr:uid="{00000000-0004-0000-0700-000049010000}"/>
    <hyperlink ref="E104" r:id="rId331" xr:uid="{00000000-0004-0000-0700-00004A010000}"/>
    <hyperlink ref="E105" r:id="rId332" xr:uid="{00000000-0004-0000-0700-00004B010000}"/>
    <hyperlink ref="E106" r:id="rId333" xr:uid="{00000000-0004-0000-0700-00004C010000}"/>
    <hyperlink ref="E107" r:id="rId334" xr:uid="{00000000-0004-0000-0700-00004D010000}"/>
    <hyperlink ref="E108" r:id="rId335" xr:uid="{00000000-0004-0000-0700-00004E010000}"/>
    <hyperlink ref="E109" r:id="rId336" xr:uid="{00000000-0004-0000-0700-00004F010000}"/>
    <hyperlink ref="E112" r:id="rId337" xr:uid="{00000000-0004-0000-0700-000050010000}"/>
    <hyperlink ref="E113" r:id="rId338" xr:uid="{00000000-0004-0000-0700-000051010000}"/>
    <hyperlink ref="E114" r:id="rId339" xr:uid="{00000000-0004-0000-0700-000052010000}"/>
    <hyperlink ref="E13" r:id="rId340" xr:uid="{00000000-0004-0000-0700-000053010000}"/>
    <hyperlink ref="E14" r:id="rId341" xr:uid="{00000000-0004-0000-0700-000054010000}"/>
    <hyperlink ref="E16" r:id="rId342" xr:uid="{00000000-0004-0000-0700-000055010000}"/>
    <hyperlink ref="E17" r:id="rId343" xr:uid="{00000000-0004-0000-0700-000056010000}"/>
    <hyperlink ref="E18" r:id="rId344" xr:uid="{00000000-0004-0000-0700-000057010000}"/>
    <hyperlink ref="E20" r:id="rId345" xr:uid="{00000000-0004-0000-0700-000058010000}"/>
    <hyperlink ref="E21" r:id="rId346" xr:uid="{00000000-0004-0000-0700-000059010000}"/>
    <hyperlink ref="E23" r:id="rId347" xr:uid="{00000000-0004-0000-0700-00005A010000}"/>
    <hyperlink ref="E24" r:id="rId348" xr:uid="{00000000-0004-0000-0700-00005B010000}"/>
    <hyperlink ref="E25" r:id="rId349" xr:uid="{00000000-0004-0000-0700-00005C010000}"/>
    <hyperlink ref="E27" r:id="rId350" xr:uid="{00000000-0004-0000-0700-00005D010000}"/>
    <hyperlink ref="E28" r:id="rId351" xr:uid="{00000000-0004-0000-0700-00005E010000}"/>
    <hyperlink ref="E30" r:id="rId352" xr:uid="{00000000-0004-0000-0700-00005F010000}"/>
    <hyperlink ref="E31" r:id="rId353" xr:uid="{00000000-0004-0000-0700-000060010000}"/>
    <hyperlink ref="E32" r:id="rId354" xr:uid="{00000000-0004-0000-0700-000061010000}"/>
    <hyperlink ref="E34" r:id="rId355" xr:uid="{00000000-0004-0000-0700-000062010000}"/>
    <hyperlink ref="E35" r:id="rId356" xr:uid="{00000000-0004-0000-0700-000063010000}"/>
    <hyperlink ref="E37" r:id="rId357" xr:uid="{00000000-0004-0000-0700-000064010000}"/>
    <hyperlink ref="E38" r:id="rId358" xr:uid="{00000000-0004-0000-0700-000065010000}"/>
    <hyperlink ref="E39" r:id="rId359" xr:uid="{00000000-0004-0000-0700-000066010000}"/>
    <hyperlink ref="E40" r:id="rId360" xr:uid="{00000000-0004-0000-0700-000067010000}"/>
    <hyperlink ref="E41" r:id="rId361" xr:uid="{00000000-0004-0000-0700-000068010000}"/>
    <hyperlink ref="E42" r:id="rId362" xr:uid="{00000000-0004-0000-0700-000069010000}"/>
    <hyperlink ref="E43" r:id="rId363" xr:uid="{00000000-0004-0000-0700-00006A010000}"/>
    <hyperlink ref="E44" r:id="rId364" xr:uid="{00000000-0004-0000-0700-00006B010000}"/>
    <hyperlink ref="E47" r:id="rId365" xr:uid="{00000000-0004-0000-0700-00006C010000}"/>
    <hyperlink ref="E48" r:id="rId366" xr:uid="{00000000-0004-0000-0700-00006D010000}"/>
    <hyperlink ref="E49" r:id="rId367" xr:uid="{00000000-0004-0000-0700-00006E010000}"/>
    <hyperlink ref="E50" r:id="rId368" xr:uid="{00000000-0004-0000-0700-00006F010000}"/>
    <hyperlink ref="E51" r:id="rId369" xr:uid="{00000000-0004-0000-0700-000070010000}"/>
    <hyperlink ref="E52" r:id="rId370" xr:uid="{00000000-0004-0000-0700-000071010000}"/>
    <hyperlink ref="E53" r:id="rId371" xr:uid="{00000000-0004-0000-0700-000072010000}"/>
    <hyperlink ref="E54" r:id="rId372" xr:uid="{00000000-0004-0000-0700-000073010000}"/>
    <hyperlink ref="E55" r:id="rId373" xr:uid="{00000000-0004-0000-0700-000074010000}"/>
    <hyperlink ref="E56" r:id="rId374" xr:uid="{00000000-0004-0000-0700-000075010000}"/>
    <hyperlink ref="E57" r:id="rId375" xr:uid="{00000000-0004-0000-0700-000076010000}"/>
    <hyperlink ref="E58" r:id="rId376" xr:uid="{00000000-0004-0000-0700-000077010000}"/>
    <hyperlink ref="E59" r:id="rId377" xr:uid="{00000000-0004-0000-0700-000078010000}"/>
    <hyperlink ref="E60" r:id="rId378" xr:uid="{00000000-0004-0000-0700-000079010000}"/>
    <hyperlink ref="E61" r:id="rId379" xr:uid="{00000000-0004-0000-0700-00007A010000}"/>
    <hyperlink ref="E62" r:id="rId380" xr:uid="{00000000-0004-0000-0700-00007B010000}"/>
    <hyperlink ref="E63" r:id="rId381" xr:uid="{00000000-0004-0000-0700-00007C010000}"/>
    <hyperlink ref="E64" r:id="rId382" xr:uid="{00000000-0004-0000-0700-00007D010000}"/>
    <hyperlink ref="E65" r:id="rId383" xr:uid="{00000000-0004-0000-0700-00007E010000}"/>
    <hyperlink ref="E115" r:id="rId384" xr:uid="{00000000-0004-0000-0700-00007F010000}"/>
    <hyperlink ref="E116" r:id="rId385" xr:uid="{00000000-0004-0000-0700-000080010000}"/>
    <hyperlink ref="E117" r:id="rId386" xr:uid="{00000000-0004-0000-0700-000081010000}"/>
    <hyperlink ref="E118" r:id="rId387" xr:uid="{00000000-0004-0000-0700-000082010000}"/>
    <hyperlink ref="E119" r:id="rId388" xr:uid="{00000000-0004-0000-0700-000083010000}"/>
    <hyperlink ref="E120" r:id="rId389" xr:uid="{00000000-0004-0000-0700-000084010000}"/>
    <hyperlink ref="E121" r:id="rId390" xr:uid="{00000000-0004-0000-0700-000085010000}"/>
    <hyperlink ref="E122" r:id="rId391" xr:uid="{00000000-0004-0000-0700-000086010000}"/>
    <hyperlink ref="E344" r:id="rId392" xr:uid="{00000000-0004-0000-0700-000087010000}"/>
    <hyperlink ref="E345" r:id="rId393" xr:uid="{00000000-0004-0000-0700-000088010000}"/>
    <hyperlink ref="E175" r:id="rId394" xr:uid="{00000000-0004-0000-0700-000089010000}"/>
    <hyperlink ref="E167" r:id="rId395" xr:uid="{00000000-0004-0000-0700-00008A010000}"/>
    <hyperlink ref="E170" r:id="rId396" xr:uid="{00000000-0004-0000-0700-00008B010000}"/>
    <hyperlink ref="E236" r:id="rId397" xr:uid="{00000000-0004-0000-0700-00008C010000}"/>
    <hyperlink ref="E237" r:id="rId398" xr:uid="{00000000-0004-0000-0700-00008D010000}"/>
    <hyperlink ref="E165" r:id="rId399" xr:uid="{00000000-0004-0000-0700-00008E010000}"/>
    <hyperlink ref="E248" r:id="rId400" xr:uid="{00000000-0004-0000-0700-00008F010000}"/>
    <hyperlink ref="E250" r:id="rId401" xr:uid="{00000000-0004-0000-0700-000090010000}"/>
    <hyperlink ref="E252" r:id="rId402" xr:uid="{00000000-0004-0000-0700-000091010000}"/>
    <hyperlink ref="E249" r:id="rId403" xr:uid="{00000000-0004-0000-0700-000092010000}"/>
    <hyperlink ref="E251" r:id="rId404" xr:uid="{00000000-0004-0000-0700-000093010000}"/>
    <hyperlink ref="E253" r:id="rId405" xr:uid="{00000000-0004-0000-0700-000094010000}"/>
    <hyperlink ref="E337" r:id="rId406" xr:uid="{00000000-0004-0000-0700-000095010000}"/>
    <hyperlink ref="E338" r:id="rId407" xr:uid="{00000000-0004-0000-0700-000096010000}"/>
    <hyperlink ref="E185" r:id="rId408" xr:uid="{00000000-0004-0000-0700-000097010000}"/>
    <hyperlink ref="E192" r:id="rId409" xr:uid="{00000000-0004-0000-0700-000098010000}"/>
    <hyperlink ref="E199" r:id="rId410" xr:uid="{00000000-0004-0000-0700-000099010000}"/>
    <hyperlink ref="E203" r:id="rId411" xr:uid="{00000000-0004-0000-0700-00009A010000}"/>
    <hyperlink ref="E190" r:id="rId412" xr:uid="{00000000-0004-0000-0700-00009B010000}"/>
    <hyperlink ref="E197" r:id="rId413" xr:uid="{00000000-0004-0000-0700-00009C010000}"/>
    <hyperlink ref="E201" r:id="rId414" xr:uid="{00000000-0004-0000-0700-00009D010000}"/>
    <hyperlink ref="E128" r:id="rId415" xr:uid="{00000000-0004-0000-0700-00009E010000}"/>
    <hyperlink ref="E140" r:id="rId416" xr:uid="{00000000-0004-0000-0700-00009F010000}"/>
    <hyperlink ref="E155" r:id="rId417" xr:uid="{00000000-0004-0000-0700-0000A0010000}"/>
    <hyperlink ref="E156" r:id="rId418" xr:uid="{00000000-0004-0000-0700-0000A1010000}"/>
    <hyperlink ref="E365" r:id="rId419" xr:uid="{00000000-0004-0000-0700-0000A2010000}"/>
    <hyperlink ref="E370" r:id="rId420" xr:uid="{00000000-0004-0000-0700-0000A3010000}"/>
    <hyperlink ref="E377" r:id="rId421" xr:uid="{00000000-0004-0000-0700-0000A4010000}"/>
    <hyperlink ref="E378" r:id="rId422" xr:uid="{00000000-0004-0000-0700-0000A5010000}"/>
    <hyperlink ref="E315" r:id="rId423" xr:uid="{00000000-0004-0000-0700-0000A6010000}"/>
    <hyperlink ref="E316" r:id="rId424" xr:uid="{00000000-0004-0000-0700-0000A7010000}"/>
    <hyperlink ref="E317" r:id="rId425" xr:uid="{00000000-0004-0000-0700-0000A8010000}"/>
    <hyperlink ref="E318" r:id="rId426" xr:uid="{00000000-0004-0000-0700-0000A9010000}"/>
    <hyperlink ref="E276" r:id="rId427" xr:uid="{00000000-0004-0000-0700-0000AA010000}"/>
    <hyperlink ref="E382" r:id="rId428" xr:uid="{00000000-0004-0000-0700-0000AB010000}"/>
    <hyperlink ref="E383" r:id="rId429" xr:uid="{00000000-0004-0000-0700-0000AC010000}"/>
    <hyperlink ref="E391" r:id="rId430" xr:uid="{00000000-0004-0000-0700-0000AD010000}"/>
    <hyperlink ref="E392" r:id="rId431" xr:uid="{00000000-0004-0000-0700-0000AE010000}"/>
    <hyperlink ref="E411" r:id="rId432" xr:uid="{00000000-0004-0000-0700-0000AF010000}"/>
    <hyperlink ref="E413" r:id="rId433" xr:uid="{00000000-0004-0000-0700-0000B0010000}"/>
    <hyperlink ref="E412" r:id="rId434" xr:uid="{00000000-0004-0000-0700-0000B1010000}"/>
    <hyperlink ref="E414" r:id="rId435" xr:uid="{00000000-0004-0000-0700-0000B2010000}"/>
    <hyperlink ref="E415" r:id="rId436" xr:uid="{00000000-0004-0000-0700-0000B3010000}"/>
    <hyperlink ref="E417" r:id="rId437" xr:uid="{00000000-0004-0000-0700-0000B4010000}"/>
    <hyperlink ref="E379" r:id="rId438" xr:uid="{00000000-0004-0000-0700-0000B5010000}"/>
    <hyperlink ref="E390" r:id="rId439" xr:uid="{00000000-0004-0000-0700-0000B6010000}"/>
    <hyperlink ref="E406" r:id="rId440" xr:uid="{00000000-0004-0000-0700-0000B7010000}"/>
    <hyperlink ref="E320" r:id="rId441" xr:uid="{00000000-0004-0000-0700-0000B8010000}"/>
    <hyperlink ref="E163" r:id="rId442" xr:uid="{00000000-0004-0000-0700-0000B9010000}"/>
    <hyperlink ref="E158" r:id="rId443" xr:uid="{00000000-0004-0000-0700-0000BA010000}"/>
    <hyperlink ref="E179" r:id="rId444" xr:uid="{00000000-0004-0000-0700-0000BB010000}"/>
    <hyperlink ref="E164" r:id="rId445" xr:uid="{00000000-0004-0000-0700-0000BC010000}"/>
    <hyperlink ref="E159" r:id="rId446" xr:uid="{00000000-0004-0000-0700-0000BD010000}"/>
    <hyperlink ref="E160" r:id="rId447" xr:uid="{00000000-0004-0000-0700-0000BE010000}"/>
    <hyperlink ref="E171" r:id="rId448" xr:uid="{00000000-0004-0000-0700-0000BF010000}"/>
    <hyperlink ref="E290" r:id="rId449" xr:uid="{00000000-0004-0000-0700-0000C0010000}"/>
    <hyperlink ref="E291" r:id="rId450" xr:uid="{00000000-0004-0000-0700-0000C1010000}"/>
    <hyperlink ref="E292" r:id="rId451" xr:uid="{00000000-0004-0000-0700-0000C2010000}"/>
    <hyperlink ref="E293" r:id="rId452" xr:uid="{00000000-0004-0000-0700-0000C3010000}"/>
    <hyperlink ref="E311" r:id="rId453" xr:uid="{00000000-0004-0000-0700-0000C4010000}"/>
    <hyperlink ref="E312" r:id="rId454" xr:uid="{00000000-0004-0000-0700-0000C5010000}"/>
    <hyperlink ref="E313" r:id="rId455" xr:uid="{00000000-0004-0000-0700-0000C6010000}"/>
    <hyperlink ref="E314" r:id="rId456" xr:uid="{00000000-0004-0000-0700-0000C7010000}"/>
    <hyperlink ref="E180" r:id="rId457" xr:uid="{00000000-0004-0000-0700-0000C8010000}"/>
  </hyperlinks>
  <pageMargins left="0.7" right="0.7" top="0.75" bottom="0.75" header="0.3" footer="0.3"/>
  <pageSetup paperSize="9" orientation="portrait" verticalDpi="0" r:id="rId4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15</vt:i4>
      </vt:variant>
    </vt:vector>
  </HeadingPairs>
  <TitlesOfParts>
    <vt:vector size="23" baseType="lpstr">
      <vt:lpstr>PROTART</vt:lpstr>
      <vt:lpstr>SCHIRTEC</vt:lpstr>
      <vt:lpstr>Специфікація</vt:lpstr>
      <vt:lpstr>Лист6</vt:lpstr>
      <vt:lpstr>FS</vt:lpstr>
      <vt:lpstr>Лист1</vt:lpstr>
      <vt:lpstr>Хіт продаж (Saltek)</vt:lpstr>
      <vt:lpstr>SALTEK_загальний</vt:lpstr>
      <vt:lpstr>FS!__xlnm_Print_Area</vt:lpstr>
      <vt:lpstr>FS!__xlnm_Print_Area_0</vt:lpstr>
      <vt:lpstr>FS!__xlnm_Print_Area_0_0</vt:lpstr>
      <vt:lpstr>FS!__xlnm_Print_Area_0_0_0</vt:lpstr>
      <vt:lpstr>FS!__xlnm_Print_Area_0_0_0_0</vt:lpstr>
      <vt:lpstr>FS!__xlnm_Print_Area_0_0_0_0_0</vt:lpstr>
      <vt:lpstr>FS!__xlnm_Print_Area_0_0_0_0_0_0</vt:lpstr>
      <vt:lpstr>FS!__xlnm_Print_Area_0_0_0_0_0_0_0</vt:lpstr>
      <vt:lpstr>FS!__xlnm_Print_Area_0_0_0_0_0_0_0_0</vt:lpstr>
      <vt:lpstr>FS!__xlnm_Print_Area_0_0_0_0_0_0_0_0_0</vt:lpstr>
      <vt:lpstr>FS!__xlnm_Print_Area_0_0_0_0_0_0_0_0_0_0</vt:lpstr>
      <vt:lpstr>FS!__xlnm_Print_Area_0_0_0_0_0_0_0_0_0_0_0</vt:lpstr>
      <vt:lpstr>FS!__xlnm_Print_Area_0_0_0_0_0_0_0_0_0_0_0_0</vt:lpstr>
      <vt:lpstr>FS!Print_Area_0</vt:lpstr>
      <vt:lpstr>євро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goga 777</cp:lastModifiedBy>
  <dcterms:created xsi:type="dcterms:W3CDTF">2025-07-08T12:05:31Z</dcterms:created>
  <dcterms:modified xsi:type="dcterms:W3CDTF">2025-09-06T06:57:46Z</dcterms:modified>
</cp:coreProperties>
</file>