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Екатерина\Desktop\"/>
    </mc:Choice>
  </mc:AlternateContent>
  <xr:revisionPtr revIDLastSave="0" documentId="13_ncr:1_{DD1A15AD-F3B5-46E1-8DE7-BCA55CD0043F}" xr6:coauthVersionLast="47" xr6:coauthVersionMax="47" xr10:uidLastSave="{00000000-0000-0000-0000-000000000000}"/>
  <workbookProtection workbookAlgorithmName="SHA-512" workbookHashValue="jloNLz1gWCEPgm/yfSd79Q06YiTLmON8F1zF+d96Q8TZhqkSLWbQngU4lNXsed+PudNexNLrKu01idAK9Wlg1w==" workbookSaltValue="936bIECaj3EpJZPpy3sxLg==" workbookSpinCount="100000" lockStructure="1"/>
  <bookViews>
    <workbookView xWindow="-110" yWindow="-110" windowWidth="19420" windowHeight="10300" activeTab="5" xr2:uid="{00000000-000D-0000-FFFF-FFFF00000000}"/>
  </bookViews>
  <sheets>
    <sheet name="завдання" sheetId="1" r:id="rId1"/>
    <sheet name="таблиця 1" sheetId="2" r:id="rId2"/>
    <sheet name="таблиця 2" sheetId="3" r:id="rId3"/>
    <sheet name="таблиця 3" sheetId="4" r:id="rId4"/>
    <sheet name="таблиця 4" sheetId="5" r:id="rId5"/>
    <sheet name="таблиця 5" sheetId="6" r:id="rId6"/>
  </sheets>
  <definedNames>
    <definedName name="_Hlk384201081" localSheetId="1">'таблиця 1'!$A$3</definedName>
    <definedName name="_Hlk384201902" localSheetId="1">'таблиця 1'!$B$4</definedName>
    <definedName name="_Hlk384201914" localSheetId="1">'таблиця 1'!$C$4</definedName>
    <definedName name="_Hlk384202649" localSheetId="2">'таблиця 2'!$B$3</definedName>
    <definedName name="_Hlk384202669" localSheetId="2">'таблиця 2'!$C$3</definedName>
    <definedName name="_Hlk384202674" localSheetId="2">'таблиця 2'!$D$3</definedName>
    <definedName name="_Hlk384203184" localSheetId="3">'таблиця 3'!$A$2</definedName>
    <definedName name="_Hlk384204283" localSheetId="3">'таблиця 3'!$B$3</definedName>
    <definedName name="_Hlk384204303" localSheetId="3">'таблиця 3'!$D$3</definedName>
    <definedName name="_Hlk384204513" localSheetId="3">'таблиця 3'!$B$6</definedName>
    <definedName name="_Hlk384204523" localSheetId="3">'таблиця 3'!$E$6</definedName>
    <definedName name="_Hlk384205938" localSheetId="4">'таблиця 4'!$B$4</definedName>
    <definedName name="_Hlk384205947" localSheetId="4">'таблиця 4'!$A$11</definedName>
    <definedName name="_Hlk384206533" localSheetId="3">'таблиця 3'!$A$8</definedName>
    <definedName name="_Hlk384206673" localSheetId="2">'таблиця 2'!$C$7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6" l="1"/>
  <c r="D13" i="6"/>
  <c r="C9" i="5"/>
  <c r="C8" i="5"/>
  <c r="E8" i="5" s="1"/>
  <c r="F8" i="5" s="1"/>
  <c r="H8" i="5" s="1"/>
  <c r="G6" i="4"/>
  <c r="D9" i="5" s="1"/>
  <c r="G7" i="4"/>
  <c r="D10" i="5" s="1"/>
  <c r="G5" i="4"/>
  <c r="D8" i="5" s="1"/>
  <c r="D11" i="5" s="1"/>
  <c r="E7" i="4"/>
  <c r="C10" i="5" s="1"/>
  <c r="E10" i="5" s="1"/>
  <c r="F10" i="5" s="1"/>
  <c r="H10" i="5" s="1"/>
  <c r="E5" i="4"/>
  <c r="B17" i="3"/>
  <c r="D17" i="3" s="1"/>
  <c r="B18" i="3"/>
  <c r="F18" i="3" s="1"/>
  <c r="B16" i="3"/>
  <c r="F17" i="3"/>
  <c r="F16" i="3"/>
  <c r="D16" i="3"/>
  <c r="F6" i="3"/>
  <c r="F5" i="3"/>
  <c r="F4" i="3"/>
  <c r="F7" i="3" s="1"/>
  <c r="D5" i="3"/>
  <c r="D4" i="3"/>
  <c r="D6" i="3"/>
  <c r="D7" i="3" s="1"/>
  <c r="E8" i="2"/>
  <c r="G10" i="5" s="1"/>
  <c r="E6" i="2"/>
  <c r="G8" i="5" s="1"/>
  <c r="C7" i="2"/>
  <c r="G5" i="5" s="1"/>
  <c r="C6" i="2"/>
  <c r="G4" i="5" s="1"/>
  <c r="D9" i="2"/>
  <c r="B19" i="3" s="1"/>
  <c r="B9" i="2"/>
  <c r="C14" i="1"/>
  <c r="E7" i="2" s="1"/>
  <c r="G9" i="5" s="1"/>
  <c r="G11" i="5" l="1"/>
  <c r="E9" i="5"/>
  <c r="F9" i="5" s="1"/>
  <c r="H9" i="5" s="1"/>
  <c r="H11" i="5"/>
  <c r="I11" i="5" s="1"/>
  <c r="D10" i="3"/>
  <c r="B10" i="6" s="1"/>
  <c r="D18" i="3"/>
  <c r="D22" i="3" s="1"/>
  <c r="C10" i="6" s="1"/>
  <c r="C8" i="2"/>
  <c r="G6" i="5" s="1"/>
  <c r="G7" i="5" s="1"/>
  <c r="G8" i="4"/>
  <c r="F19" i="3"/>
  <c r="E9" i="2"/>
  <c r="C11" i="6" l="1"/>
  <c r="J11" i="5"/>
  <c r="C12" i="6" s="1"/>
  <c r="D19" i="3"/>
  <c r="C9" i="2"/>
  <c r="E12" i="2"/>
  <c r="C7" i="6" s="1"/>
  <c r="E13" i="2"/>
  <c r="E14" i="2" s="1"/>
  <c r="C8" i="6" s="1"/>
  <c r="E11" i="2"/>
  <c r="C6" i="6" s="1"/>
  <c r="C12" i="2" l="1"/>
  <c r="B7" i="6" s="1"/>
  <c r="C13" i="2"/>
  <c r="C14" i="2" s="1"/>
  <c r="B8" i="6" s="1"/>
  <c r="C11" i="2"/>
  <c r="B6" i="6" l="1"/>
  <c r="B6" i="4"/>
  <c r="B7" i="4" l="1"/>
  <c r="C5" i="5"/>
  <c r="D6" i="4"/>
  <c r="D5" i="5" s="1"/>
  <c r="B5" i="4"/>
  <c r="C4" i="5" l="1"/>
  <c r="D5" i="4"/>
  <c r="E5" i="5"/>
  <c r="F5" i="5" s="1"/>
  <c r="H5" i="5" s="1"/>
  <c r="C6" i="5"/>
  <c r="E6" i="5" s="1"/>
  <c r="F6" i="5" s="1"/>
  <c r="H6" i="5" s="1"/>
  <c r="D7" i="4"/>
  <c r="D6" i="5" s="1"/>
  <c r="D4" i="5" l="1"/>
  <c r="D7" i="5" s="1"/>
  <c r="D8" i="4"/>
  <c r="E4" i="5" l="1"/>
  <c r="F4" i="5" s="1"/>
  <c r="H4" i="5" s="1"/>
  <c r="H7" i="5" s="1"/>
  <c r="I7" i="5" s="1"/>
  <c r="B11" i="6" l="1"/>
  <c r="J7" i="5"/>
  <c r="B12" i="6" s="1"/>
</calcChain>
</file>

<file path=xl/sharedStrings.xml><?xml version="1.0" encoding="utf-8"?>
<sst xmlns="http://schemas.openxmlformats.org/spreadsheetml/2006/main" count="135" uniqueCount="83">
  <si>
    <t>t</t>
  </si>
  <si>
    <t>період реалізації, роки</t>
  </si>
  <si>
    <t>ставка дисконтування без урахування інфляції на рік</t>
  </si>
  <si>
    <t>r0</t>
  </si>
  <si>
    <t>середньорічний темп інфляції</t>
  </si>
  <si>
    <t>T</t>
  </si>
  <si>
    <t>Показники</t>
  </si>
  <si>
    <t>Умовні позначення</t>
  </si>
  <si>
    <t>результат</t>
  </si>
  <si>
    <t>обсяг інвестицій:</t>
  </si>
  <si>
    <t>проект А, млн грн</t>
  </si>
  <si>
    <t>проект Б, млн грн</t>
  </si>
  <si>
    <t>Доходи по роках</t>
  </si>
  <si>
    <t>А</t>
  </si>
  <si>
    <t>Б</t>
  </si>
  <si>
    <t>Ставка дисконтування з урахуванням інфляції</t>
  </si>
  <si>
    <t>r</t>
  </si>
  <si>
    <t>Роки</t>
  </si>
  <si>
    <t>Проект «А»</t>
  </si>
  <si>
    <t>Проект «Б»</t>
  </si>
  <si>
    <t>Майбутня вартість грошових потоків</t>
  </si>
  <si>
    <t>Теперішня вартість грошових потоків</t>
  </si>
  <si>
    <t>Разом</t>
  </si>
  <si>
    <r>
      <t>(FV</t>
    </r>
    <r>
      <rPr>
        <i/>
        <vertAlign val="subscript"/>
        <sz val="11"/>
        <color theme="1"/>
        <rFont val="Times New Roman"/>
        <family val="1"/>
        <charset val="204"/>
      </rPr>
      <t>A</t>
    </r>
    <r>
      <rPr>
        <i/>
        <sz val="11"/>
        <color theme="1"/>
        <rFont val="Times New Roman"/>
        <family val="1"/>
        <charset val="204"/>
      </rPr>
      <t>)</t>
    </r>
  </si>
  <si>
    <r>
      <t>(PV</t>
    </r>
    <r>
      <rPr>
        <i/>
        <vertAlign val="subscript"/>
        <sz val="11"/>
        <color theme="1"/>
        <rFont val="Times New Roman"/>
        <family val="1"/>
        <charset val="204"/>
      </rPr>
      <t>A</t>
    </r>
    <r>
      <rPr>
        <i/>
        <sz val="11"/>
        <color theme="1"/>
        <rFont val="Times New Roman"/>
        <family val="1"/>
        <charset val="204"/>
      </rPr>
      <t>)</t>
    </r>
  </si>
  <si>
    <r>
      <t>(FV</t>
    </r>
    <r>
      <rPr>
        <i/>
        <vertAlign val="subscript"/>
        <sz val="11"/>
        <color theme="1"/>
        <rFont val="Times New Roman"/>
        <family val="1"/>
        <charset val="204"/>
      </rPr>
      <t>Б</t>
    </r>
    <r>
      <rPr>
        <i/>
        <sz val="11"/>
        <color theme="1"/>
        <rFont val="Times New Roman"/>
        <family val="1"/>
        <charset val="204"/>
      </rPr>
      <t>)</t>
    </r>
  </si>
  <si>
    <r>
      <t>(РV</t>
    </r>
    <r>
      <rPr>
        <i/>
        <vertAlign val="subscript"/>
        <sz val="11"/>
        <color theme="1"/>
        <rFont val="Times New Roman"/>
        <family val="1"/>
        <charset val="204"/>
      </rPr>
      <t>Б</t>
    </r>
    <r>
      <rPr>
        <i/>
        <sz val="11"/>
        <color theme="1"/>
        <rFont val="Times New Roman"/>
        <family val="1"/>
        <charset val="204"/>
      </rPr>
      <t>)</t>
    </r>
  </si>
  <si>
    <t>Таблиця 1</t>
  </si>
  <si>
    <t>Вартість грошових потоків для інвестиційних проектів (тис.грн.)</t>
  </si>
  <si>
    <t>1-й, тис грн</t>
  </si>
  <si>
    <t>2-й, тис грн</t>
  </si>
  <si>
    <t>3-й, тис грн</t>
  </si>
  <si>
    <t>NPV</t>
  </si>
  <si>
    <t>Чистий приведений дохід (NPV) по проекту Б більше, ніж по проекту А - тому варто надати перевагу проекту Б.</t>
  </si>
  <si>
    <t>PI</t>
  </si>
  <si>
    <t>Значення індексу прибутковості (PI) по проекту Б вище, ніж по проекту А, тому перевагу варто надати проекту Б.</t>
  </si>
  <si>
    <t>PV(сер)</t>
  </si>
  <si>
    <t>DPP</t>
  </si>
  <si>
    <t>Дисконтований період окупності інвестицій (DPP) по проетку Б є нижчим ніж по проекту А, тому варто обрати проект Б.</t>
  </si>
  <si>
    <t xml:space="preserve">Розрахунок теперішньої вартості грошових надходжень для проекту «А», тис. грн. </t>
  </si>
  <si>
    <t>Майбутня вартість грошових потоків (FV)</t>
  </si>
  <si>
    <t>Дисконтний множник при ставці (r1)</t>
  </si>
  <si>
    <t>Теперішня вартість грошових потоків (PV)</t>
  </si>
  <si>
    <t>Дисконтний множник при ставці (r2)</t>
  </si>
  <si>
    <t>—</t>
  </si>
  <si>
    <t>IRR</t>
  </si>
  <si>
    <t>Таблиця 2.1</t>
  </si>
  <si>
    <t>Таблиця 2.2</t>
  </si>
  <si>
    <t xml:space="preserve">Розрахунок теперішньої вартості грошових надходжень для проекту «Б», тис. грн. </t>
  </si>
  <si>
    <t>Значення внутрішньої норми дохідності є однаковим і по проекту А і по проекту Б - тому можна обрати обидва проекту</t>
  </si>
  <si>
    <t>Можливі значення кон'юнктури інвестиційного ринку</t>
  </si>
  <si>
    <t>Розрахун-ковий дохід (Еi), тис.грн.</t>
  </si>
  <si>
    <t>Значення ймовір-ності Pi</t>
  </si>
  <si>
    <t>Висока</t>
  </si>
  <si>
    <t>Середня</t>
  </si>
  <si>
    <t>Низька</t>
  </si>
  <si>
    <t xml:space="preserve">Таблиця 3
Розрахунок очікуваних доходів по двох інвестиційних проектах
</t>
  </si>
  <si>
    <r>
      <t>Сума очікуваних доходів (Е</t>
    </r>
    <r>
      <rPr>
        <vertAlign val="subscript"/>
        <sz val="11"/>
        <color theme="1"/>
        <rFont val="Times New Roman"/>
        <family val="1"/>
        <charset val="204"/>
      </rPr>
      <t>R</t>
    </r>
    <r>
      <rPr>
        <sz val="11"/>
        <color theme="1"/>
        <rFont val="Times New Roman"/>
        <family val="1"/>
        <charset val="204"/>
      </rPr>
      <t>), тис.грн. («2»*«3»)</t>
    </r>
  </si>
  <si>
    <r>
      <t>Сума очікуваних доходів (Е</t>
    </r>
    <r>
      <rPr>
        <vertAlign val="subscript"/>
        <sz val="11"/>
        <color theme="1"/>
        <rFont val="Times New Roman"/>
        <family val="1"/>
        <charset val="204"/>
      </rPr>
      <t>R</t>
    </r>
    <r>
      <rPr>
        <sz val="11"/>
        <color theme="1"/>
        <rFont val="Times New Roman"/>
        <family val="1"/>
        <charset val="204"/>
      </rPr>
      <t>), тис.грн. («5»*«6»)</t>
    </r>
  </si>
  <si>
    <t>Таблиця 4</t>
  </si>
  <si>
    <t>Розрахунок середньоквадратичного відхилення по двох інвестиційних проектах</t>
  </si>
  <si>
    <t>Проекти</t>
  </si>
  <si>
    <t>«А»</t>
  </si>
  <si>
    <t>В цілому</t>
  </si>
  <si>
    <t>«Б»</t>
  </si>
  <si>
    <t>-</t>
  </si>
  <si>
    <t>CV</t>
  </si>
  <si>
    <r>
      <t>Е</t>
    </r>
    <r>
      <rPr>
        <vertAlign val="subscript"/>
        <sz val="11"/>
        <color theme="1"/>
        <rFont val="Times New Roman"/>
        <family val="1"/>
        <charset val="204"/>
      </rPr>
      <t>i</t>
    </r>
  </si>
  <si>
    <r>
      <t>E</t>
    </r>
    <r>
      <rPr>
        <vertAlign val="subscript"/>
        <sz val="11"/>
        <color theme="1"/>
        <rFont val="Times New Roman"/>
        <family val="1"/>
        <charset val="204"/>
      </rPr>
      <t>R</t>
    </r>
  </si>
  <si>
    <r>
      <t>Е</t>
    </r>
    <r>
      <rPr>
        <vertAlign val="subscript"/>
        <sz val="11"/>
        <color theme="1"/>
        <rFont val="Times New Roman"/>
        <family val="1"/>
        <charset val="204"/>
      </rPr>
      <t xml:space="preserve">i </t>
    </r>
    <r>
      <rPr>
        <sz val="11"/>
        <color theme="1"/>
        <rFont val="Times New Roman"/>
        <family val="1"/>
        <charset val="204"/>
      </rPr>
      <t>- E</t>
    </r>
    <r>
      <rPr>
        <vertAlign val="subscript"/>
        <sz val="11"/>
        <color theme="1"/>
        <rFont val="Times New Roman"/>
        <family val="1"/>
        <charset val="204"/>
      </rPr>
      <t>R</t>
    </r>
  </si>
  <si>
    <r>
      <t>(Е</t>
    </r>
    <r>
      <rPr>
        <vertAlign val="subscript"/>
        <sz val="11"/>
        <color theme="1"/>
        <rFont val="Times New Roman"/>
        <family val="1"/>
        <charset val="204"/>
      </rPr>
      <t xml:space="preserve">i </t>
    </r>
    <r>
      <rPr>
        <sz val="11"/>
        <color theme="1"/>
        <rFont val="Times New Roman"/>
        <family val="1"/>
        <charset val="204"/>
      </rPr>
      <t>- E</t>
    </r>
    <r>
      <rPr>
        <vertAlign val="subscript"/>
        <sz val="11"/>
        <color theme="1"/>
        <rFont val="Times New Roman"/>
        <family val="1"/>
        <charset val="204"/>
      </rPr>
      <t>R</t>
    </r>
    <r>
      <rPr>
        <sz val="11"/>
        <color theme="1"/>
        <rFont val="Times New Roman"/>
        <family val="1"/>
        <charset val="204"/>
      </rPr>
      <t>)</t>
    </r>
    <r>
      <rPr>
        <vertAlign val="superscript"/>
        <sz val="11"/>
        <color theme="1"/>
        <rFont val="Times New Roman"/>
        <family val="1"/>
        <charset val="204"/>
      </rPr>
      <t>2</t>
    </r>
  </si>
  <si>
    <r>
      <t>P</t>
    </r>
    <r>
      <rPr>
        <vertAlign val="subscript"/>
        <sz val="11"/>
        <color theme="1"/>
        <rFont val="Times New Roman"/>
        <family val="1"/>
        <charset val="204"/>
      </rPr>
      <t>i</t>
    </r>
  </si>
  <si>
    <r>
      <t>(Е</t>
    </r>
    <r>
      <rPr>
        <vertAlign val="subscript"/>
        <sz val="11"/>
        <color theme="1"/>
        <rFont val="Times New Roman"/>
        <family val="1"/>
        <charset val="204"/>
      </rPr>
      <t xml:space="preserve">i </t>
    </r>
    <r>
      <rPr>
        <sz val="11"/>
        <color theme="1"/>
        <rFont val="Times New Roman"/>
        <family val="1"/>
        <charset val="204"/>
      </rPr>
      <t>- E</t>
    </r>
    <r>
      <rPr>
        <vertAlign val="subscript"/>
        <sz val="11"/>
        <color theme="1"/>
        <rFont val="Times New Roman"/>
        <family val="1"/>
        <charset val="204"/>
      </rPr>
      <t>R</t>
    </r>
    <r>
      <rPr>
        <sz val="11"/>
        <color theme="1"/>
        <rFont val="Times New Roman"/>
        <family val="1"/>
        <charset val="204"/>
      </rPr>
      <t>)</t>
    </r>
    <r>
      <rPr>
        <vertAlign val="superscript"/>
        <sz val="11"/>
        <color theme="1"/>
        <rFont val="Times New Roman"/>
        <family val="1"/>
        <charset val="204"/>
      </rPr>
      <t>2</t>
    </r>
    <r>
      <rPr>
        <sz val="11"/>
        <color theme="1"/>
        <rFont val="Times New Roman"/>
        <family val="1"/>
        <charset val="204"/>
      </rPr>
      <t>* P</t>
    </r>
    <r>
      <rPr>
        <vertAlign val="subscript"/>
        <sz val="11"/>
        <color theme="1"/>
        <rFont val="Times New Roman"/>
        <family val="1"/>
        <charset val="204"/>
      </rPr>
      <t>i</t>
    </r>
  </si>
  <si>
    <t>За результатами розрахунку коефіцієнту варіації по двох проектах можливо зробити висновок, що більш ризикованим є проект Б. Менше ризику при реалізації проекту А.</t>
  </si>
  <si>
    <t>Показник</t>
  </si>
  <si>
    <t>Значення показника, тис.грн.</t>
  </si>
  <si>
    <t>Рангова значимість</t>
  </si>
  <si>
    <t>Ефективність інвестиційних проектів:</t>
  </si>
  <si>
    <t>Рівень ризиків інвестиційних проектів :</t>
  </si>
  <si>
    <t>G</t>
  </si>
  <si>
    <t>Таблиця 5</t>
  </si>
  <si>
    <t>Порівняльна таблиця основних показників ефективності і рівнів ризиків розглянутих інвестиційних проектів</t>
  </si>
  <si>
    <t>Отже, проведені розрахунки щодо прийняття рішення у реалізації проектів А чи Б можна сказати наступне. За розрахунками ефективності більш дохідним є проект Б. А за рівнем ризику - менш ризикованим є проект А. При присвоєнні рангу кожному із показників виведено середній ранг по кожному проекту. Нижчим є ранг по проекту Б. Тому, краще обрати для реалізації проект 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</si>
</sst>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i/>
      <vertAlign val="subscript"/>
      <sz val="11"/>
      <color theme="1"/>
      <name val="Times New Roman"/>
      <family val="1"/>
      <charset val="204"/>
    </font>
    <font>
      <vertAlign val="subscript"/>
      <sz val="11"/>
      <color theme="1"/>
      <name val="Times New Roman"/>
      <family val="1"/>
      <charset val="204"/>
    </font>
    <font>
      <vertAlign val="superscript"/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right" wrapText="1"/>
    </xf>
    <xf numFmtId="2" fontId="2" fillId="0" borderId="1" xfId="0" applyNumberFormat="1" applyFont="1" applyBorder="1" applyAlignment="1">
      <alignment horizont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2" fontId="2" fillId="0" borderId="0" xfId="0" applyNumberFormat="1" applyFont="1" applyAlignment="1">
      <alignment horizontal="center"/>
    </xf>
    <xf numFmtId="2" fontId="2" fillId="0" borderId="0" xfId="0" applyNumberFormat="1" applyFont="1"/>
    <xf numFmtId="2" fontId="2" fillId="0" borderId="0" xfId="0" applyNumberFormat="1" applyFont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textRotation="90" wrapText="1"/>
    </xf>
    <xf numFmtId="0" fontId="0" fillId="0" borderId="0" xfId="0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 indent="1"/>
    </xf>
    <xf numFmtId="0" fontId="7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justify" vertical="center"/>
    </xf>
    <xf numFmtId="2" fontId="2" fillId="0" borderId="1" xfId="0" applyNumberFormat="1" applyFont="1" applyBorder="1" applyAlignment="1">
      <alignment horizontal="center"/>
    </xf>
    <xf numFmtId="2" fontId="7" fillId="2" borderId="1" xfId="0" applyNumberFormat="1" applyFont="1" applyFill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center"/>
    </xf>
    <xf numFmtId="0" fontId="1" fillId="0" borderId="0" xfId="0" applyFont="1"/>
    <xf numFmtId="0" fontId="2" fillId="2" borderId="1" xfId="0" applyFont="1" applyFill="1" applyBorder="1" applyAlignment="1">
      <alignment vertical="center"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 wrapText="1"/>
    </xf>
    <xf numFmtId="0" fontId="2" fillId="0" borderId="2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right" wrapText="1"/>
    </xf>
    <xf numFmtId="0" fontId="2" fillId="0" borderId="2" xfId="0" applyFont="1" applyBorder="1" applyAlignment="1">
      <alignment horizontal="right"/>
    </xf>
    <xf numFmtId="0" fontId="7" fillId="2" borderId="1" xfId="0" applyFont="1" applyFill="1" applyBorder="1" applyAlignment="1">
      <alignment vertical="center" wrapText="1"/>
    </xf>
    <xf numFmtId="0" fontId="2" fillId="0" borderId="0" xfId="0" applyFont="1" applyAlignment="1">
      <alignment horizontal="right" vertical="center"/>
    </xf>
    <xf numFmtId="0" fontId="0" fillId="0" borderId="0" xfId="0" applyAlignment="1">
      <alignment horizontal="right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wrapText="1"/>
    </xf>
    <xf numFmtId="0" fontId="7" fillId="2" borderId="1" xfId="0" applyFont="1" applyFill="1" applyBorder="1" applyAlignment="1">
      <alignment horizontal="left" vertical="center" wrapText="1" indent="1"/>
    </xf>
    <xf numFmtId="0" fontId="7" fillId="2" borderId="1" xfId="0" applyFont="1" applyFill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0</xdr:colOff>
          <xdr:row>2</xdr:row>
          <xdr:rowOff>0</xdr:rowOff>
        </xdr:from>
        <xdr:to>
          <xdr:col>8</xdr:col>
          <xdr:colOff>146050</xdr:colOff>
          <xdr:row>2</xdr:row>
          <xdr:rowOff>419100</xdr:rowOff>
        </xdr:to>
        <xdr:sp macro="" textlink="">
          <xdr:nvSpPr>
            <xdr:cNvPr id="5121" name="Object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4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image" Target="../media/image1.wmf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1"/>
  <sheetViews>
    <sheetView workbookViewId="0">
      <selection activeCell="A13" sqref="A13"/>
    </sheetView>
  </sheetViews>
  <sheetFormatPr defaultColWidth="8.90625" defaultRowHeight="14" x14ac:dyDescent="0.3"/>
  <cols>
    <col min="1" max="1" width="25.36328125" style="2" customWidth="1"/>
    <col min="2" max="2" width="12" style="2" customWidth="1"/>
    <col min="3" max="3" width="11.81640625" style="2" customWidth="1"/>
    <col min="4" max="16384" width="8.90625" style="2"/>
  </cols>
  <sheetData>
    <row r="1" spans="1:3" s="3" customFormat="1" ht="28.75" customHeight="1" x14ac:dyDescent="0.35">
      <c r="A1" s="5" t="s">
        <v>6</v>
      </c>
      <c r="B1" s="5" t="s">
        <v>7</v>
      </c>
      <c r="C1" s="5" t="s">
        <v>8</v>
      </c>
    </row>
    <row r="2" spans="1:3" x14ac:dyDescent="0.3">
      <c r="A2" s="6" t="s">
        <v>1</v>
      </c>
      <c r="B2" s="7" t="s">
        <v>0</v>
      </c>
      <c r="C2" s="7">
        <v>3</v>
      </c>
    </row>
    <row r="3" spans="1:3" ht="28" x14ac:dyDescent="0.3">
      <c r="A3" s="6" t="s">
        <v>2</v>
      </c>
      <c r="B3" s="7" t="s">
        <v>3</v>
      </c>
      <c r="C3" s="7">
        <v>0.08</v>
      </c>
    </row>
    <row r="4" spans="1:3" ht="28" x14ac:dyDescent="0.3">
      <c r="A4" s="6" t="s">
        <v>4</v>
      </c>
      <c r="B4" s="7" t="s">
        <v>5</v>
      </c>
      <c r="C4" s="7">
        <v>0.06</v>
      </c>
    </row>
    <row r="5" spans="1:3" x14ac:dyDescent="0.3">
      <c r="A5" s="6" t="s">
        <v>9</v>
      </c>
      <c r="B5" s="7"/>
      <c r="C5" s="7"/>
    </row>
    <row r="6" spans="1:3" x14ac:dyDescent="0.3">
      <c r="A6" s="8" t="s">
        <v>10</v>
      </c>
      <c r="B6" s="7"/>
      <c r="C6" s="7">
        <v>5</v>
      </c>
    </row>
    <row r="7" spans="1:3" x14ac:dyDescent="0.3">
      <c r="A7" s="8" t="s">
        <v>11</v>
      </c>
      <c r="B7" s="7"/>
      <c r="C7" s="7">
        <v>6.2240000000000002</v>
      </c>
    </row>
    <row r="8" spans="1:3" x14ac:dyDescent="0.3">
      <c r="A8" s="6"/>
      <c r="B8" s="7" t="s">
        <v>13</v>
      </c>
      <c r="C8" s="7" t="s">
        <v>14</v>
      </c>
    </row>
    <row r="9" spans="1:3" x14ac:dyDescent="0.3">
      <c r="A9" s="6" t="s">
        <v>12</v>
      </c>
      <c r="B9" s="7"/>
      <c r="C9" s="7"/>
    </row>
    <row r="10" spans="1:3" x14ac:dyDescent="0.3">
      <c r="A10" s="8" t="s">
        <v>29</v>
      </c>
      <c r="B10" s="7">
        <v>2060</v>
      </c>
      <c r="C10" s="7">
        <v>3000</v>
      </c>
    </row>
    <row r="11" spans="1:3" x14ac:dyDescent="0.3">
      <c r="A11" s="8" t="s">
        <v>30</v>
      </c>
      <c r="B11" s="7">
        <v>3000</v>
      </c>
      <c r="C11" s="7">
        <v>4060</v>
      </c>
    </row>
    <row r="12" spans="1:3" x14ac:dyDescent="0.3">
      <c r="A12" s="8" t="s">
        <v>31</v>
      </c>
      <c r="B12" s="7">
        <v>3500</v>
      </c>
      <c r="C12" s="7">
        <v>5000</v>
      </c>
    </row>
    <row r="13" spans="1:3" x14ac:dyDescent="0.3">
      <c r="A13" s="6"/>
      <c r="B13" s="7"/>
      <c r="C13" s="7"/>
    </row>
    <row r="14" spans="1:3" ht="28" x14ac:dyDescent="0.3">
      <c r="A14" s="6" t="s">
        <v>15</v>
      </c>
      <c r="B14" s="7" t="s">
        <v>16</v>
      </c>
      <c r="C14" s="9">
        <f>C3+C3*C4+C4</f>
        <v>0.14479999999999998</v>
      </c>
    </row>
    <row r="15" spans="1:3" x14ac:dyDescent="0.3">
      <c r="B15" s="4"/>
      <c r="C15" s="4"/>
    </row>
    <row r="16" spans="1:3" x14ac:dyDescent="0.3">
      <c r="B16" s="4"/>
      <c r="C16" s="4"/>
    </row>
    <row r="17" spans="2:3" x14ac:dyDescent="0.3">
      <c r="B17" s="4"/>
      <c r="C17" s="4"/>
    </row>
    <row r="18" spans="2:3" x14ac:dyDescent="0.3">
      <c r="B18" s="4"/>
      <c r="C18" s="4"/>
    </row>
    <row r="19" spans="2:3" x14ac:dyDescent="0.3">
      <c r="B19" s="4"/>
      <c r="C19" s="4"/>
    </row>
    <row r="20" spans="2:3" x14ac:dyDescent="0.3">
      <c r="B20" s="4"/>
      <c r="C20" s="4"/>
    </row>
    <row r="21" spans="2:3" x14ac:dyDescent="0.3">
      <c r="B21" s="4"/>
      <c r="C21" s="4"/>
    </row>
  </sheetData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26"/>
  <sheetViews>
    <sheetView workbookViewId="0">
      <selection activeCell="C9" sqref="C9"/>
    </sheetView>
  </sheetViews>
  <sheetFormatPr defaultColWidth="8.90625" defaultRowHeight="14" x14ac:dyDescent="0.3"/>
  <cols>
    <col min="1" max="1" width="8.90625" style="2"/>
    <col min="2" max="5" width="18.08984375" style="2" customWidth="1"/>
    <col min="6" max="16384" width="8.90625" style="2"/>
  </cols>
  <sheetData>
    <row r="1" spans="1:13" x14ac:dyDescent="0.3">
      <c r="A1" s="34" t="s">
        <v>27</v>
      </c>
      <c r="B1" s="34"/>
      <c r="C1" s="34"/>
      <c r="D1" s="34"/>
      <c r="E1" s="34"/>
    </row>
    <row r="2" spans="1:13" x14ac:dyDescent="0.3">
      <c r="A2" s="35" t="s">
        <v>28</v>
      </c>
      <c r="B2" s="35"/>
      <c r="C2" s="35"/>
      <c r="D2" s="35"/>
      <c r="E2" s="35"/>
    </row>
    <row r="3" spans="1:13" x14ac:dyDescent="0.3">
      <c r="A3" s="33" t="s">
        <v>17</v>
      </c>
      <c r="B3" s="33" t="s">
        <v>18</v>
      </c>
      <c r="C3" s="33"/>
      <c r="D3" s="33" t="s">
        <v>19</v>
      </c>
      <c r="E3" s="33"/>
    </row>
    <row r="4" spans="1:13" ht="28" x14ac:dyDescent="0.3">
      <c r="A4" s="33"/>
      <c r="B4" s="10" t="s">
        <v>20</v>
      </c>
      <c r="C4" s="10" t="s">
        <v>21</v>
      </c>
      <c r="D4" s="10" t="s">
        <v>20</v>
      </c>
      <c r="E4" s="10" t="s">
        <v>21</v>
      </c>
    </row>
    <row r="5" spans="1:13" ht="17" x14ac:dyDescent="0.3">
      <c r="A5" s="33"/>
      <c r="B5" s="11" t="s">
        <v>23</v>
      </c>
      <c r="C5" s="11" t="s">
        <v>24</v>
      </c>
      <c r="D5" s="11" t="s">
        <v>25</v>
      </c>
      <c r="E5" s="11" t="s">
        <v>26</v>
      </c>
    </row>
    <row r="6" spans="1:13" x14ac:dyDescent="0.3">
      <c r="A6" s="10">
        <v>1</v>
      </c>
      <c r="B6" s="10">
        <v>2060</v>
      </c>
      <c r="C6" s="12">
        <f>B6/((1+завдання!$C$14)^завдання!$C$2)</f>
        <v>1373.0247255297575</v>
      </c>
      <c r="D6" s="10">
        <v>3000</v>
      </c>
      <c r="E6" s="12">
        <f>D6/((1+завдання!$C$14)^завдання!$C$2)</f>
        <v>1999.550571159841</v>
      </c>
    </row>
    <row r="7" spans="1:13" x14ac:dyDescent="0.3">
      <c r="A7" s="10">
        <v>2</v>
      </c>
      <c r="B7" s="10">
        <v>3000</v>
      </c>
      <c r="C7" s="12">
        <f>B7/((1+завдання!$C$14)^завдання!$C$2)</f>
        <v>1999.550571159841</v>
      </c>
      <c r="D7" s="10">
        <v>4060</v>
      </c>
      <c r="E7" s="12">
        <f>D7/((1+завдання!$C$14)^завдання!$C$2)</f>
        <v>2706.0584396363179</v>
      </c>
    </row>
    <row r="8" spans="1:13" x14ac:dyDescent="0.3">
      <c r="A8" s="10">
        <v>3</v>
      </c>
      <c r="B8" s="10">
        <v>3500</v>
      </c>
      <c r="C8" s="12">
        <f>B8/((1+завдання!$C$14)^завдання!$C$2)</f>
        <v>2332.808999686481</v>
      </c>
      <c r="D8" s="10">
        <v>5000</v>
      </c>
      <c r="E8" s="12">
        <f>D8/((1+завдання!$C$14)^завдання!$C$2)</f>
        <v>3332.5842852664014</v>
      </c>
    </row>
    <row r="9" spans="1:13" x14ac:dyDescent="0.3">
      <c r="A9" s="10" t="s">
        <v>22</v>
      </c>
      <c r="B9" s="10">
        <f>SUM(B6:B8)</f>
        <v>8560</v>
      </c>
      <c r="C9" s="12">
        <f>SUM(C6:C8)</f>
        <v>5705.3842963760799</v>
      </c>
      <c r="D9" s="10">
        <f>SUM(D6:D8)</f>
        <v>12060</v>
      </c>
      <c r="E9" s="12">
        <f>SUM(E6:E8)</f>
        <v>8038.19329606256</v>
      </c>
    </row>
    <row r="11" spans="1:13" ht="30.65" customHeight="1" x14ac:dyDescent="0.35">
      <c r="B11" s="3" t="s">
        <v>32</v>
      </c>
      <c r="C11" s="16">
        <f>C9-завдання!C6*1000</f>
        <v>705.38429637607987</v>
      </c>
      <c r="D11" s="3" t="s">
        <v>32</v>
      </c>
      <c r="E11" s="16">
        <f>E9-завдання!C7*1000</f>
        <v>1814.19329606256</v>
      </c>
      <c r="F11" s="31" t="s">
        <v>33</v>
      </c>
      <c r="G11" s="32"/>
      <c r="H11" s="32"/>
      <c r="I11" s="32"/>
      <c r="J11" s="32"/>
      <c r="K11" s="32"/>
      <c r="L11" s="32"/>
      <c r="M11" s="32"/>
    </row>
    <row r="12" spans="1:13" ht="33" customHeight="1" x14ac:dyDescent="0.35">
      <c r="B12" s="3" t="s">
        <v>34</v>
      </c>
      <c r="C12" s="16">
        <f>C9/(завдання!C6*1000)</f>
        <v>1.1410768592752161</v>
      </c>
      <c r="D12" s="3" t="s">
        <v>34</v>
      </c>
      <c r="E12" s="16">
        <f>E9/(завдання!C7*1000)</f>
        <v>1.2914834987247044</v>
      </c>
      <c r="F12" s="31" t="s">
        <v>35</v>
      </c>
      <c r="G12" s="32"/>
      <c r="H12" s="32"/>
      <c r="I12" s="32"/>
      <c r="J12" s="32"/>
      <c r="K12" s="32"/>
      <c r="L12" s="32"/>
      <c r="M12" s="32"/>
    </row>
    <row r="13" spans="1:13" x14ac:dyDescent="0.3">
      <c r="B13" s="3" t="s">
        <v>36</v>
      </c>
      <c r="C13" s="16">
        <f>C9/3</f>
        <v>1901.7947654586933</v>
      </c>
      <c r="D13" s="3" t="s">
        <v>36</v>
      </c>
      <c r="E13" s="16">
        <f>E9/3</f>
        <v>2679.3977653541865</v>
      </c>
    </row>
    <row r="14" spans="1:13" ht="30" customHeight="1" x14ac:dyDescent="0.35">
      <c r="B14" s="3" t="s">
        <v>37</v>
      </c>
      <c r="C14" s="16">
        <f>(завдання!C6*1000)/'таблиця 1'!C13</f>
        <v>2.6290954685607475</v>
      </c>
      <c r="D14" s="3" t="s">
        <v>37</v>
      </c>
      <c r="E14" s="16">
        <f>(завдання!C7*1000)/'таблиця 1'!E13</f>
        <v>2.3229100510865197</v>
      </c>
      <c r="F14" s="31" t="s">
        <v>38</v>
      </c>
      <c r="G14" s="32"/>
      <c r="H14" s="32"/>
      <c r="I14" s="32"/>
      <c r="J14" s="32"/>
      <c r="K14" s="32"/>
      <c r="L14" s="32"/>
      <c r="M14" s="32"/>
    </row>
    <row r="15" spans="1:13" x14ac:dyDescent="0.3">
      <c r="B15" s="3"/>
      <c r="C15" s="3"/>
      <c r="D15" s="3"/>
      <c r="E15" s="3"/>
    </row>
    <row r="16" spans="1:13" x14ac:dyDescent="0.3">
      <c r="B16" s="3"/>
      <c r="C16" s="3"/>
      <c r="D16" s="3"/>
      <c r="E16" s="3"/>
    </row>
    <row r="17" spans="2:5" x14ac:dyDescent="0.3">
      <c r="B17" s="3"/>
      <c r="C17" s="3"/>
      <c r="D17" s="3"/>
      <c r="E17" s="3"/>
    </row>
    <row r="18" spans="2:5" x14ac:dyDescent="0.3">
      <c r="B18" s="3"/>
      <c r="C18" s="3"/>
      <c r="D18" s="3"/>
      <c r="E18" s="3"/>
    </row>
    <row r="19" spans="2:5" x14ac:dyDescent="0.3">
      <c r="B19" s="3"/>
      <c r="C19" s="3"/>
      <c r="D19" s="3"/>
      <c r="E19" s="3"/>
    </row>
    <row r="20" spans="2:5" x14ac:dyDescent="0.3">
      <c r="B20" s="3"/>
      <c r="C20" s="3"/>
      <c r="D20" s="3"/>
      <c r="E20" s="3"/>
    </row>
    <row r="21" spans="2:5" x14ac:dyDescent="0.3">
      <c r="B21" s="3"/>
      <c r="C21" s="3"/>
      <c r="D21" s="3"/>
      <c r="E21" s="3"/>
    </row>
    <row r="22" spans="2:5" x14ac:dyDescent="0.3">
      <c r="B22" s="3"/>
      <c r="C22" s="3"/>
      <c r="D22" s="3"/>
      <c r="E22" s="3"/>
    </row>
    <row r="23" spans="2:5" x14ac:dyDescent="0.3">
      <c r="B23" s="3"/>
      <c r="C23" s="3"/>
      <c r="D23" s="3"/>
      <c r="E23" s="3"/>
    </row>
    <row r="24" spans="2:5" x14ac:dyDescent="0.3">
      <c r="B24" s="3"/>
      <c r="C24" s="3"/>
      <c r="D24" s="3"/>
      <c r="E24" s="3"/>
    </row>
    <row r="25" spans="2:5" x14ac:dyDescent="0.3">
      <c r="B25" s="3"/>
      <c r="C25" s="3"/>
      <c r="D25" s="3"/>
      <c r="E25" s="3"/>
    </row>
    <row r="26" spans="2:5" x14ac:dyDescent="0.3">
      <c r="B26" s="3"/>
      <c r="C26" s="3"/>
      <c r="D26" s="3"/>
      <c r="E26" s="3"/>
    </row>
  </sheetData>
  <sheetProtection algorithmName="SHA-512" hashValue="3TbqhtCE83EB9hMGB+xHaSztQaHXmRynaZFHTq3Vbu14CX/ip6ieoGv0Y6JK8SHt8wCZKYqOlkNLv1cMiQcMVg==" saltValue="mnXUyWrL+gEUUfkubT1sAQ==" spinCount="100000" sheet="1" objects="1" scenarios="1" selectLockedCells="1" selectUnlockedCells="1"/>
  <mergeCells count="8">
    <mergeCell ref="A1:E1"/>
    <mergeCell ref="A2:E2"/>
    <mergeCell ref="F11:M11"/>
    <mergeCell ref="F12:M12"/>
    <mergeCell ref="F14:M14"/>
    <mergeCell ref="A3:A5"/>
    <mergeCell ref="B3:C3"/>
    <mergeCell ref="D3:E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22"/>
  <sheetViews>
    <sheetView topLeftCell="A2" workbookViewId="0">
      <selection activeCell="I18" sqref="I18"/>
    </sheetView>
  </sheetViews>
  <sheetFormatPr defaultColWidth="8.90625" defaultRowHeight="14" x14ac:dyDescent="0.3"/>
  <cols>
    <col min="1" max="1" width="8.90625" style="1"/>
    <col min="2" max="5" width="18.81640625" style="1" customWidth="1"/>
    <col min="6" max="6" width="12.81640625" style="1" customWidth="1"/>
    <col min="7" max="16384" width="8.90625" style="1"/>
  </cols>
  <sheetData>
    <row r="1" spans="1:12" x14ac:dyDescent="0.3">
      <c r="A1" s="34" t="s">
        <v>46</v>
      </c>
      <c r="B1" s="34"/>
      <c r="C1" s="34"/>
      <c r="D1" s="34"/>
      <c r="E1" s="34"/>
    </row>
    <row r="2" spans="1:12" x14ac:dyDescent="0.3">
      <c r="A2" s="36" t="s">
        <v>39</v>
      </c>
      <c r="B2" s="36"/>
      <c r="C2" s="36"/>
      <c r="D2" s="36"/>
      <c r="E2" s="36"/>
    </row>
    <row r="3" spans="1:12" ht="56" x14ac:dyDescent="0.3">
      <c r="A3" s="10" t="s">
        <v>17</v>
      </c>
      <c r="B3" s="10" t="s">
        <v>40</v>
      </c>
      <c r="C3" s="10" t="s">
        <v>41</v>
      </c>
      <c r="D3" s="10" t="s">
        <v>42</v>
      </c>
      <c r="E3" s="10" t="s">
        <v>43</v>
      </c>
      <c r="F3" s="10" t="s">
        <v>42</v>
      </c>
    </row>
    <row r="4" spans="1:12" x14ac:dyDescent="0.3">
      <c r="A4" s="10">
        <v>1</v>
      </c>
      <c r="B4" s="17">
        <v>2060</v>
      </c>
      <c r="C4" s="10">
        <v>0.69399999999999995</v>
      </c>
      <c r="D4" s="18">
        <f>(B4/((1+C4)^1))</f>
        <v>1216.0566706021252</v>
      </c>
      <c r="E4" s="10">
        <v>0.68899999999999995</v>
      </c>
      <c r="F4" s="12">
        <f>B4/((1+E4)^1)</f>
        <v>1219.6566015393723</v>
      </c>
    </row>
    <row r="5" spans="1:12" x14ac:dyDescent="0.3">
      <c r="A5" s="10">
        <v>2</v>
      </c>
      <c r="B5" s="17">
        <v>3000</v>
      </c>
      <c r="C5" s="10">
        <v>0.48199999999999998</v>
      </c>
      <c r="D5" s="18">
        <f>B5/((1+C5)^2)</f>
        <v>1365.9186895922458</v>
      </c>
      <c r="E5" s="10">
        <v>0.47599999999999998</v>
      </c>
      <c r="F5" s="12">
        <f>B5/((1+E5)^2)</f>
        <v>1377.046290788111</v>
      </c>
    </row>
    <row r="6" spans="1:12" x14ac:dyDescent="0.3">
      <c r="A6" s="10">
        <v>3</v>
      </c>
      <c r="B6" s="17">
        <v>3500</v>
      </c>
      <c r="C6" s="10">
        <v>0.33500000000000002</v>
      </c>
      <c r="D6" s="18">
        <f t="shared" ref="D6" si="0">B6/((1+C6)^3)</f>
        <v>1471.0392046133052</v>
      </c>
      <c r="E6" s="10">
        <v>0.32800000000000001</v>
      </c>
      <c r="F6" s="12">
        <f>B6/((1+E6)^3)</f>
        <v>1494.4239507019217</v>
      </c>
    </row>
    <row r="7" spans="1:12" x14ac:dyDescent="0.3">
      <c r="A7" s="10" t="s">
        <v>22</v>
      </c>
      <c r="B7" s="17">
        <v>8500</v>
      </c>
      <c r="C7" s="10" t="s">
        <v>44</v>
      </c>
      <c r="D7" s="18">
        <f>SUM(D4:D6)</f>
        <v>4053.0145648076764</v>
      </c>
      <c r="E7" s="10" t="s">
        <v>44</v>
      </c>
      <c r="F7" s="12">
        <f>SUM(F4:F6)</f>
        <v>4091.1268430294049</v>
      </c>
    </row>
    <row r="9" spans="1:12" x14ac:dyDescent="0.3">
      <c r="C9" s="13"/>
      <c r="D9" s="15"/>
      <c r="E9" s="13"/>
      <c r="F9" s="15"/>
    </row>
    <row r="10" spans="1:12" x14ac:dyDescent="0.3">
      <c r="C10" s="1" t="s">
        <v>45</v>
      </c>
      <c r="D10" s="14">
        <f>(C4+((D4*(E4-C4)/(D4-F4))))+(C5+((D5*(E5-C5)/(D5-F5))))+(C6+((D6*(E6-C6)/(D6-F6))))</f>
        <v>4.3768445538222212</v>
      </c>
    </row>
    <row r="13" spans="1:12" x14ac:dyDescent="0.3">
      <c r="A13" s="34" t="s">
        <v>47</v>
      </c>
      <c r="B13" s="34"/>
      <c r="C13" s="34"/>
      <c r="D13" s="34"/>
      <c r="E13" s="34"/>
    </row>
    <row r="14" spans="1:12" x14ac:dyDescent="0.3">
      <c r="A14" s="36" t="s">
        <v>48</v>
      </c>
      <c r="B14" s="36"/>
      <c r="C14" s="36"/>
      <c r="D14" s="36"/>
      <c r="E14" s="36"/>
    </row>
    <row r="15" spans="1:12" ht="56.5" x14ac:dyDescent="0.35">
      <c r="A15" s="10" t="s">
        <v>17</v>
      </c>
      <c r="B15" s="10" t="s">
        <v>40</v>
      </c>
      <c r="C15" s="10" t="s">
        <v>41</v>
      </c>
      <c r="D15" s="10" t="s">
        <v>42</v>
      </c>
      <c r="E15" s="10" t="s">
        <v>43</v>
      </c>
      <c r="F15" s="10" t="s">
        <v>42</v>
      </c>
      <c r="I15" s="31" t="s">
        <v>49</v>
      </c>
      <c r="J15" s="32"/>
      <c r="K15" s="32"/>
      <c r="L15" s="32"/>
    </row>
    <row r="16" spans="1:12" x14ac:dyDescent="0.3">
      <c r="A16" s="10">
        <v>1</v>
      </c>
      <c r="B16" s="17">
        <f>'таблиця 1'!D6</f>
        <v>3000</v>
      </c>
      <c r="C16" s="10">
        <v>0.69399999999999995</v>
      </c>
      <c r="D16" s="18">
        <f>(B16/((1+C16)^1))</f>
        <v>1770.956316410862</v>
      </c>
      <c r="E16" s="10">
        <v>0.68899999999999995</v>
      </c>
      <c r="F16" s="12">
        <f>B16/((1+E16)^1)</f>
        <v>1776.1989342806394</v>
      </c>
    </row>
    <row r="17" spans="1:6" x14ac:dyDescent="0.3">
      <c r="A17" s="10">
        <v>2</v>
      </c>
      <c r="B17" s="17">
        <f>'таблиця 1'!D7</f>
        <v>4060</v>
      </c>
      <c r="C17" s="10">
        <v>0.48199999999999998</v>
      </c>
      <c r="D17" s="18">
        <f>B17/((1+C17)^2)</f>
        <v>1848.5432932481726</v>
      </c>
      <c r="E17" s="10">
        <v>0.47599999999999998</v>
      </c>
      <c r="F17" s="12">
        <f>B17/((1+E17)^2)</f>
        <v>1863.6026468665771</v>
      </c>
    </row>
    <row r="18" spans="1:6" x14ac:dyDescent="0.3">
      <c r="A18" s="10">
        <v>3</v>
      </c>
      <c r="B18" s="17">
        <f>'таблиця 1'!D8</f>
        <v>5000</v>
      </c>
      <c r="C18" s="10">
        <v>0.33500000000000002</v>
      </c>
      <c r="D18" s="18">
        <f t="shared" ref="D18" si="1">B18/((1+C18)^3)</f>
        <v>2101.4845780190071</v>
      </c>
      <c r="E18" s="10">
        <v>0.32800000000000001</v>
      </c>
      <c r="F18" s="12">
        <f>B18/((1+E18)^3)</f>
        <v>2134.8913581456027</v>
      </c>
    </row>
    <row r="19" spans="1:6" x14ac:dyDescent="0.3">
      <c r="A19" s="10" t="s">
        <v>22</v>
      </c>
      <c r="B19" s="17">
        <f>'таблиця 1'!D9</f>
        <v>12060</v>
      </c>
      <c r="C19" s="10" t="s">
        <v>44</v>
      </c>
      <c r="D19" s="18">
        <f>SUM(D16:D18)</f>
        <v>5720.984187678042</v>
      </c>
      <c r="E19" s="10" t="s">
        <v>44</v>
      </c>
      <c r="F19" s="12">
        <f>SUM(F16:F18)</f>
        <v>5774.6929392928196</v>
      </c>
    </row>
    <row r="22" spans="1:6" x14ac:dyDescent="0.3">
      <c r="C22" s="1" t="s">
        <v>45</v>
      </c>
      <c r="D22" s="14">
        <f>(C16+((D16*(E16-C16)/(D16-F16))))+(C17+((D17*(E17-C17)/(D17-F17))))+(C18+((D18*(E18-C18)/(D18-F18))))</f>
        <v>4.376844553822191</v>
      </c>
    </row>
  </sheetData>
  <sheetProtection algorithmName="SHA-512" hashValue="wR12tNJcxdYEGFrbjIpQuBkvm5ftSxVnSkXz9wq/QJJhkCTrh7ecrczZAqgQP0IrGK7DU1daDgQC11PlqKJ/fg==" saltValue="nGlCbDT3WoECeQPrBhiGRQ==" spinCount="100000" sheet="1" objects="1" scenarios="1" selectLockedCells="1" selectUnlockedCells="1"/>
  <mergeCells count="5">
    <mergeCell ref="A14:E14"/>
    <mergeCell ref="I15:L15"/>
    <mergeCell ref="A1:E1"/>
    <mergeCell ref="A2:E2"/>
    <mergeCell ref="A13:E1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8"/>
  <sheetViews>
    <sheetView workbookViewId="0">
      <selection activeCell="F19" sqref="F19"/>
    </sheetView>
  </sheetViews>
  <sheetFormatPr defaultColWidth="8.90625" defaultRowHeight="14.5" x14ac:dyDescent="0.35"/>
  <cols>
    <col min="1" max="1" width="16.90625" customWidth="1"/>
    <col min="2" max="2" width="14" customWidth="1"/>
    <col min="3" max="3" width="11.81640625" customWidth="1"/>
    <col min="4" max="4" width="13.36328125" customWidth="1"/>
    <col min="5" max="5" width="13.90625" customWidth="1"/>
    <col min="6" max="6" width="12.54296875" customWidth="1"/>
    <col min="7" max="7" width="12" customWidth="1"/>
  </cols>
  <sheetData>
    <row r="1" spans="1:7" s="1" customFormat="1" ht="40.75" customHeight="1" x14ac:dyDescent="0.3">
      <c r="A1" s="38" t="s">
        <v>56</v>
      </c>
      <c r="B1" s="39"/>
      <c r="C1" s="39"/>
      <c r="D1" s="39"/>
      <c r="E1" s="39"/>
      <c r="F1" s="39"/>
      <c r="G1" s="39"/>
    </row>
    <row r="2" spans="1:7" x14ac:dyDescent="0.35">
      <c r="A2" s="37" t="s">
        <v>50</v>
      </c>
      <c r="B2" s="37" t="s">
        <v>18</v>
      </c>
      <c r="C2" s="37"/>
      <c r="D2" s="37"/>
      <c r="E2" s="37" t="s">
        <v>19</v>
      </c>
      <c r="F2" s="37"/>
      <c r="G2" s="37"/>
    </row>
    <row r="3" spans="1:7" ht="73" x14ac:dyDescent="0.35">
      <c r="A3" s="37"/>
      <c r="B3" s="5" t="s">
        <v>51</v>
      </c>
      <c r="C3" s="5" t="s">
        <v>52</v>
      </c>
      <c r="D3" s="5" t="s">
        <v>57</v>
      </c>
      <c r="E3" s="5" t="s">
        <v>51</v>
      </c>
      <c r="F3" s="5" t="s">
        <v>52</v>
      </c>
      <c r="G3" s="5" t="s">
        <v>58</v>
      </c>
    </row>
    <row r="4" spans="1:7" x14ac:dyDescent="0.35">
      <c r="A4" s="5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</row>
    <row r="5" spans="1:7" x14ac:dyDescent="0.35">
      <c r="A5" s="5" t="s">
        <v>53</v>
      </c>
      <c r="B5" s="19">
        <f>_Hlk384204513*1.2</f>
        <v>846.46115565129583</v>
      </c>
      <c r="C5" s="5">
        <v>0.25</v>
      </c>
      <c r="D5" s="19">
        <f>B5*C5</f>
        <v>211.61528891282396</v>
      </c>
      <c r="E5" s="5">
        <f>_Hlk384204523*1.3</f>
        <v>2358.4470000000001</v>
      </c>
      <c r="F5" s="5">
        <v>0.2</v>
      </c>
      <c r="G5" s="19">
        <f>E5*F5</f>
        <v>471.68940000000003</v>
      </c>
    </row>
    <row r="6" spans="1:7" x14ac:dyDescent="0.35">
      <c r="A6" s="5" t="s">
        <v>54</v>
      </c>
      <c r="B6" s="19">
        <f>'таблиця 1'!C11</f>
        <v>705.38429637607987</v>
      </c>
      <c r="C6" s="5">
        <v>0.5</v>
      </c>
      <c r="D6" s="19">
        <f t="shared" ref="D6:D7" si="0">B6*C6</f>
        <v>352.69214818803994</v>
      </c>
      <c r="E6" s="19">
        <v>1814.19</v>
      </c>
      <c r="F6" s="5">
        <v>0.6</v>
      </c>
      <c r="G6" s="19">
        <f t="shared" ref="G6:G7" si="1">E6*F6</f>
        <v>1088.5139999999999</v>
      </c>
    </row>
    <row r="7" spans="1:7" x14ac:dyDescent="0.35">
      <c r="A7" s="5" t="s">
        <v>55</v>
      </c>
      <c r="B7" s="19">
        <f>_Hlk384204513*0.8</f>
        <v>564.30743710086392</v>
      </c>
      <c r="C7" s="5">
        <v>0.25</v>
      </c>
      <c r="D7" s="19">
        <f t="shared" si="0"/>
        <v>141.07685927521598</v>
      </c>
      <c r="E7" s="5">
        <f>_Hlk384204523*0.7</f>
        <v>1269.933</v>
      </c>
      <c r="F7" s="5">
        <v>0.2</v>
      </c>
      <c r="G7" s="19">
        <f t="shared" si="1"/>
        <v>253.98660000000001</v>
      </c>
    </row>
    <row r="8" spans="1:7" x14ac:dyDescent="0.35">
      <c r="A8" s="5" t="s">
        <v>22</v>
      </c>
      <c r="B8" s="19" t="s">
        <v>65</v>
      </c>
      <c r="C8" s="5">
        <v>1</v>
      </c>
      <c r="D8" s="19">
        <f>SUM(D5:D7)</f>
        <v>705.38429637607987</v>
      </c>
      <c r="E8" s="5" t="s">
        <v>65</v>
      </c>
      <c r="F8" s="5">
        <v>1</v>
      </c>
      <c r="G8" s="19">
        <f>SUM(G5:G7)</f>
        <v>1814.1899999999998</v>
      </c>
    </row>
  </sheetData>
  <sheetProtection algorithmName="SHA-512" hashValue="dHHf7tI96AVMeLUVDTjOAwtE9a79V15jGxKNfs+n4/8PZa8OvHxXMzXABrB5m7TMmSFlS6hFLDi/3HPH+VOhSg==" saltValue="/vZwG2lQow8ThT65izBLSw==" spinCount="100000" sheet="1" objects="1" scenarios="1" selectLockedCells="1" selectUnlockedCells="1"/>
  <mergeCells count="4">
    <mergeCell ref="A2:A3"/>
    <mergeCell ref="B2:D2"/>
    <mergeCell ref="E2:G2"/>
    <mergeCell ref="A1:G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14"/>
  <sheetViews>
    <sheetView workbookViewId="0">
      <selection activeCell="O10" sqref="O10"/>
    </sheetView>
  </sheetViews>
  <sheetFormatPr defaultColWidth="8.90625" defaultRowHeight="14.5" x14ac:dyDescent="0.35"/>
  <cols>
    <col min="2" max="2" width="20.1796875" customWidth="1"/>
    <col min="3" max="3" width="9.36328125" bestFit="1" customWidth="1"/>
    <col min="6" max="7" width="12.6328125" bestFit="1" customWidth="1"/>
    <col min="8" max="8" width="12.453125" customWidth="1"/>
    <col min="9" max="9" width="12.6328125" bestFit="1" customWidth="1"/>
    <col min="10" max="10" width="10.6328125" customWidth="1"/>
  </cols>
  <sheetData>
    <row r="1" spans="1:10" x14ac:dyDescent="0.35">
      <c r="A1" s="41" t="s">
        <v>59</v>
      </c>
      <c r="B1" s="42"/>
      <c r="C1" s="42"/>
      <c r="D1" s="42"/>
      <c r="E1" s="42"/>
      <c r="F1" s="42"/>
      <c r="G1" s="42"/>
      <c r="H1" s="42"/>
      <c r="I1" s="42"/>
    </row>
    <row r="2" spans="1:10" x14ac:dyDescent="0.35">
      <c r="A2" s="43" t="s">
        <v>60</v>
      </c>
      <c r="B2" s="44"/>
      <c r="C2" s="44"/>
      <c r="D2" s="44"/>
      <c r="E2" s="44"/>
      <c r="F2" s="44"/>
      <c r="G2" s="44"/>
      <c r="H2" s="44"/>
      <c r="I2" s="44"/>
    </row>
    <row r="3" spans="1:10" s="22" customFormat="1" ht="44.5" x14ac:dyDescent="0.35">
      <c r="A3" s="21" t="s">
        <v>61</v>
      </c>
      <c r="B3" s="10" t="s">
        <v>50</v>
      </c>
      <c r="C3" s="10" t="s">
        <v>67</v>
      </c>
      <c r="D3" s="10" t="s">
        <v>68</v>
      </c>
      <c r="E3" s="10" t="s">
        <v>69</v>
      </c>
      <c r="F3" s="10" t="s">
        <v>70</v>
      </c>
      <c r="G3" s="10" t="s">
        <v>71</v>
      </c>
      <c r="H3" s="10" t="s">
        <v>72</v>
      </c>
      <c r="I3" s="10"/>
      <c r="J3" s="20" t="s">
        <v>66</v>
      </c>
    </row>
    <row r="4" spans="1:10" x14ac:dyDescent="0.35">
      <c r="A4" s="40" t="s">
        <v>62</v>
      </c>
      <c r="B4" s="23" t="s">
        <v>53</v>
      </c>
      <c r="C4" s="12">
        <f>'таблиця 3'!B5</f>
        <v>846.46115565129583</v>
      </c>
      <c r="D4" s="12">
        <f>'таблиця 3'!D5</f>
        <v>211.61528891282396</v>
      </c>
      <c r="E4" s="12">
        <f>C4-D4</f>
        <v>634.84586673847184</v>
      </c>
      <c r="F4" s="12">
        <f>E4^2</f>
        <v>403029.27451492153</v>
      </c>
      <c r="G4" s="12">
        <f>'таблиця 1'!C6/5000</f>
        <v>0.27460494510595151</v>
      </c>
      <c r="H4" s="12">
        <f>F4*G4</f>
        <v>110673.83180426148</v>
      </c>
      <c r="I4" s="12"/>
      <c r="J4" s="26"/>
    </row>
    <row r="5" spans="1:10" x14ac:dyDescent="0.35">
      <c r="A5" s="40"/>
      <c r="B5" s="23" t="s">
        <v>54</v>
      </c>
      <c r="C5" s="12">
        <f>'таблиця 3'!B6</f>
        <v>705.38429637607987</v>
      </c>
      <c r="D5" s="12">
        <f>'таблиця 3'!D6</f>
        <v>352.69214818803994</v>
      </c>
      <c r="E5" s="12">
        <f t="shared" ref="E5:E6" si="0">C5-D5</f>
        <v>352.69214818803994</v>
      </c>
      <c r="F5" s="12">
        <f t="shared" ref="F5:F6" si="1">E5^2</f>
        <v>124391.75139349433</v>
      </c>
      <c r="G5" s="12">
        <f>'таблиця 1'!C7/5000</f>
        <v>0.39991011423196821</v>
      </c>
      <c r="H5" s="12">
        <f t="shared" ref="H5:H6" si="2">F5*G5</f>
        <v>49745.519509286903</v>
      </c>
      <c r="I5" s="12"/>
      <c r="J5" s="26"/>
    </row>
    <row r="6" spans="1:10" x14ac:dyDescent="0.35">
      <c r="A6" s="40"/>
      <c r="B6" s="23" t="s">
        <v>55</v>
      </c>
      <c r="C6" s="12">
        <f>'таблиця 3'!B7</f>
        <v>564.30743710086392</v>
      </c>
      <c r="D6" s="12">
        <f>'таблиця 3'!D7</f>
        <v>141.07685927521598</v>
      </c>
      <c r="E6" s="12">
        <f t="shared" si="0"/>
        <v>423.23057782564797</v>
      </c>
      <c r="F6" s="12">
        <f t="shared" si="1"/>
        <v>179124.12200663186</v>
      </c>
      <c r="G6" s="12">
        <f>'таблиця 1'!C8/5000</f>
        <v>0.46656179993729618</v>
      </c>
      <c r="H6" s="12">
        <f t="shared" si="2"/>
        <v>83572.472775602015</v>
      </c>
      <c r="I6" s="12"/>
      <c r="J6" s="26"/>
    </row>
    <row r="7" spans="1:10" s="29" customFormat="1" x14ac:dyDescent="0.35">
      <c r="A7" s="45" t="s">
        <v>63</v>
      </c>
      <c r="B7" s="45"/>
      <c r="C7" s="24" t="s">
        <v>44</v>
      </c>
      <c r="D7" s="27">
        <f>SUM(D4:D6)</f>
        <v>705.38429637607987</v>
      </c>
      <c r="E7" s="24" t="s">
        <v>44</v>
      </c>
      <c r="F7" s="24" t="s">
        <v>44</v>
      </c>
      <c r="G7" s="27">
        <f>SUM(G4:G6)</f>
        <v>1.1410768592752158</v>
      </c>
      <c r="H7" s="27">
        <f>SUM(H4:H6)</f>
        <v>243991.82408915041</v>
      </c>
      <c r="I7" s="27">
        <f>SQRT(H7)</f>
        <v>493.9552855159568</v>
      </c>
      <c r="J7" s="28">
        <f t="shared" ref="J7:J11" si="3">I7/D7</f>
        <v>0.70026408023776243</v>
      </c>
    </row>
    <row r="8" spans="1:10" x14ac:dyDescent="0.35">
      <c r="A8" s="46" t="s">
        <v>64</v>
      </c>
      <c r="B8" s="23" t="s">
        <v>53</v>
      </c>
      <c r="C8" s="10">
        <f>'таблиця 3'!E5</f>
        <v>2358.4470000000001</v>
      </c>
      <c r="D8" s="12">
        <f>'таблиця 3'!G5</f>
        <v>471.68940000000003</v>
      </c>
      <c r="E8" s="12">
        <f>C8-D8</f>
        <v>1886.7576000000001</v>
      </c>
      <c r="F8" s="10">
        <f>E8*E8</f>
        <v>3559854.2411577604</v>
      </c>
      <c r="G8" s="12">
        <f>'таблиця 1'!E6/6224</f>
        <v>0.32126455192156828</v>
      </c>
      <c r="H8" s="10">
        <f>F8*G8</f>
        <v>1143654.9776916422</v>
      </c>
      <c r="I8" s="12"/>
      <c r="J8" s="26"/>
    </row>
    <row r="9" spans="1:10" x14ac:dyDescent="0.35">
      <c r="A9" s="46"/>
      <c r="B9" s="23" t="s">
        <v>54</v>
      </c>
      <c r="C9" s="10">
        <f>'таблиця 3'!E6</f>
        <v>1814.19</v>
      </c>
      <c r="D9" s="12">
        <f>'таблиця 3'!G6</f>
        <v>1088.5139999999999</v>
      </c>
      <c r="E9" s="12">
        <f t="shared" ref="E9:E10" si="4">C9-D9</f>
        <v>725.67600000000016</v>
      </c>
      <c r="F9" s="10">
        <f t="shared" ref="F9:F10" si="5">E9*E9</f>
        <v>526605.65697600017</v>
      </c>
      <c r="G9" s="12">
        <f>'таблиця 1'!E7/6224</f>
        <v>0.4347780269338557</v>
      </c>
      <c r="H9" s="10">
        <f t="shared" ref="H9:H10" si="6">F9*G9</f>
        <v>228956.56851223219</v>
      </c>
      <c r="I9" s="12"/>
      <c r="J9" s="26"/>
    </row>
    <row r="10" spans="1:10" x14ac:dyDescent="0.35">
      <c r="A10" s="46"/>
      <c r="B10" s="23" t="s">
        <v>55</v>
      </c>
      <c r="C10" s="10">
        <f>'таблиця 3'!E7</f>
        <v>1269.933</v>
      </c>
      <c r="D10" s="12">
        <f>'таблиця 3'!G7</f>
        <v>253.98660000000001</v>
      </c>
      <c r="E10" s="12">
        <f t="shared" si="4"/>
        <v>1015.9464</v>
      </c>
      <c r="F10" s="10">
        <f t="shared" si="5"/>
        <v>1032147.0876729601</v>
      </c>
      <c r="G10" s="12">
        <f>'таблиця 1'!E8/6224</f>
        <v>0.53544091986928044</v>
      </c>
      <c r="H10" s="10">
        <f t="shared" si="6"/>
        <v>552653.7860640086</v>
      </c>
      <c r="I10" s="12"/>
      <c r="J10" s="26"/>
    </row>
    <row r="11" spans="1:10" s="29" customFormat="1" x14ac:dyDescent="0.35">
      <c r="A11" s="40" t="s">
        <v>63</v>
      </c>
      <c r="B11" s="40"/>
      <c r="C11" s="24" t="s">
        <v>44</v>
      </c>
      <c r="D11" s="27">
        <f>SUM(D8:D10)</f>
        <v>1814.1899999999998</v>
      </c>
      <c r="E11" s="24" t="s">
        <v>44</v>
      </c>
      <c r="F11" s="24" t="s">
        <v>44</v>
      </c>
      <c r="G11" s="27">
        <f>SUM(G8:G10)</f>
        <v>1.2914834987247044</v>
      </c>
      <c r="H11" s="27">
        <f>SUM(H8:H10)</f>
        <v>1925265.3322678832</v>
      </c>
      <c r="I11" s="27">
        <f>SQRT(H11)</f>
        <v>1387.5393083685533</v>
      </c>
      <c r="J11" s="28">
        <f t="shared" si="3"/>
        <v>0.76482579463482514</v>
      </c>
    </row>
    <row r="12" spans="1:10" x14ac:dyDescent="0.35">
      <c r="A12" s="25"/>
    </row>
    <row r="14" spans="1:10" s="1" customFormat="1" ht="27.65" customHeight="1" x14ac:dyDescent="0.3">
      <c r="B14" s="31" t="s">
        <v>73</v>
      </c>
      <c r="C14" s="31"/>
      <c r="D14" s="31"/>
      <c r="E14" s="31"/>
      <c r="F14" s="31"/>
      <c r="G14" s="31"/>
      <c r="H14" s="31"/>
      <c r="I14" s="31"/>
      <c r="J14" s="31"/>
    </row>
  </sheetData>
  <sheetProtection algorithmName="SHA-512" hashValue="GbS3H+bN7Z1T/EbGS38JT/qKQTRR+EL1Itt6zvIDMt76yCSNZoi9PUO9Y4OEGX35ruCwqx1yeGJ1pz3GnvqVEQ==" saltValue="UemlfBE6wMwPZeyhzGXJiQ==" spinCount="100000" sheet="1" objects="1" scenarios="1" selectLockedCells="1" selectUnlockedCells="1"/>
  <mergeCells count="7">
    <mergeCell ref="A11:B11"/>
    <mergeCell ref="A1:I1"/>
    <mergeCell ref="A2:I2"/>
    <mergeCell ref="B14:J14"/>
    <mergeCell ref="A7:B7"/>
    <mergeCell ref="A8:A10"/>
    <mergeCell ref="A4:A6"/>
  </mergeCells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progId="Equation.3" shapeId="5121" r:id="rId3">
          <objectPr defaultSize="0" autoPict="0" r:id="rId4">
            <anchor moveWithCells="1" sizeWithCells="1">
              <from>
                <xdr:col>8</xdr:col>
                <xdr:colOff>0</xdr:colOff>
                <xdr:row>2</xdr:row>
                <xdr:rowOff>0</xdr:rowOff>
              </from>
              <to>
                <xdr:col>8</xdr:col>
                <xdr:colOff>146050</xdr:colOff>
                <xdr:row>2</xdr:row>
                <xdr:rowOff>419100</xdr:rowOff>
              </to>
            </anchor>
          </objectPr>
        </oleObject>
      </mc:Choice>
      <mc:Fallback>
        <oleObject progId="Equation.3" shapeId="5121" r:id="rId3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14"/>
  <sheetViews>
    <sheetView tabSelected="1" workbookViewId="0">
      <selection sqref="A1:E1"/>
    </sheetView>
  </sheetViews>
  <sheetFormatPr defaultColWidth="8.90625" defaultRowHeight="14" x14ac:dyDescent="0.3"/>
  <cols>
    <col min="1" max="1" width="27.81640625" style="1" customWidth="1"/>
    <col min="2" max="4" width="8.90625" style="1"/>
    <col min="5" max="5" width="11.54296875" style="1" bestFit="1" customWidth="1"/>
    <col min="6" max="16384" width="8.90625" style="1"/>
  </cols>
  <sheetData>
    <row r="1" spans="1:14" x14ac:dyDescent="0.3">
      <c r="A1" s="41" t="s">
        <v>80</v>
      </c>
      <c r="B1" s="47"/>
      <c r="C1" s="47"/>
      <c r="D1" s="47"/>
      <c r="E1" s="47"/>
    </row>
    <row r="2" spans="1:14" ht="43.75" customHeight="1" x14ac:dyDescent="0.3">
      <c r="A2" s="48" t="s">
        <v>81</v>
      </c>
      <c r="B2" s="31"/>
      <c r="C2" s="31"/>
      <c r="D2" s="31"/>
      <c r="E2" s="31"/>
    </row>
    <row r="3" spans="1:14" ht="46.75" customHeight="1" x14ac:dyDescent="0.3">
      <c r="A3" s="10" t="s">
        <v>74</v>
      </c>
      <c r="B3" s="33" t="s">
        <v>75</v>
      </c>
      <c r="C3" s="33"/>
      <c r="D3" s="33" t="s">
        <v>76</v>
      </c>
      <c r="E3" s="33"/>
      <c r="H3" s="31" t="s">
        <v>82</v>
      </c>
      <c r="I3" s="32"/>
      <c r="J3" s="32"/>
      <c r="K3" s="32"/>
      <c r="L3" s="32"/>
      <c r="M3" s="32"/>
      <c r="N3" s="32"/>
    </row>
    <row r="4" spans="1:14" ht="28" x14ac:dyDescent="0.3">
      <c r="A4" s="30"/>
      <c r="B4" s="10" t="s">
        <v>18</v>
      </c>
      <c r="C4" s="10" t="s">
        <v>19</v>
      </c>
      <c r="D4" s="10" t="s">
        <v>18</v>
      </c>
      <c r="E4" s="10" t="s">
        <v>19</v>
      </c>
      <c r="H4" s="32"/>
      <c r="I4" s="32"/>
      <c r="J4" s="32"/>
      <c r="K4" s="32"/>
      <c r="L4" s="32"/>
      <c r="M4" s="32"/>
      <c r="N4" s="32"/>
    </row>
    <row r="5" spans="1:14" ht="28" x14ac:dyDescent="0.3">
      <c r="A5" s="10" t="s">
        <v>77</v>
      </c>
      <c r="B5" s="10"/>
      <c r="C5" s="5"/>
      <c r="D5" s="5"/>
      <c r="E5" s="5"/>
      <c r="H5" s="32"/>
      <c r="I5" s="32"/>
      <c r="J5" s="32"/>
      <c r="K5" s="32"/>
      <c r="L5" s="32"/>
      <c r="M5" s="32"/>
      <c r="N5" s="32"/>
    </row>
    <row r="6" spans="1:14" x14ac:dyDescent="0.3">
      <c r="A6" s="11" t="s">
        <v>32</v>
      </c>
      <c r="B6" s="12">
        <f>'таблиця 1'!C11</f>
        <v>705.38429637607987</v>
      </c>
      <c r="C6" s="19">
        <f>'таблиця 1'!E11</f>
        <v>1814.19329606256</v>
      </c>
      <c r="D6" s="5">
        <v>2</v>
      </c>
      <c r="E6" s="5">
        <v>1</v>
      </c>
      <c r="H6" s="32"/>
      <c r="I6" s="32"/>
      <c r="J6" s="32"/>
      <c r="K6" s="32"/>
      <c r="L6" s="32"/>
      <c r="M6" s="32"/>
      <c r="N6" s="32"/>
    </row>
    <row r="7" spans="1:14" x14ac:dyDescent="0.3">
      <c r="A7" s="11" t="s">
        <v>34</v>
      </c>
      <c r="B7" s="12">
        <f>'таблиця 1'!C12</f>
        <v>1.1410768592752161</v>
      </c>
      <c r="C7" s="19">
        <f>'таблиця 1'!E12</f>
        <v>1.2914834987247044</v>
      </c>
      <c r="D7" s="5">
        <v>2</v>
      </c>
      <c r="E7" s="5">
        <v>1</v>
      </c>
      <c r="H7" s="32"/>
      <c r="I7" s="32"/>
      <c r="J7" s="32"/>
      <c r="K7" s="32"/>
      <c r="L7" s="32"/>
      <c r="M7" s="32"/>
      <c r="N7" s="32"/>
    </row>
    <row r="8" spans="1:14" x14ac:dyDescent="0.3">
      <c r="A8" s="11" t="s">
        <v>37</v>
      </c>
      <c r="B8" s="12">
        <f>'таблиця 1'!C14</f>
        <v>2.6290954685607475</v>
      </c>
      <c r="C8" s="19">
        <f>'таблиця 1'!E14</f>
        <v>2.3229100510865197</v>
      </c>
      <c r="D8" s="5">
        <v>2</v>
      </c>
      <c r="E8" s="5">
        <v>1</v>
      </c>
      <c r="H8" s="32"/>
      <c r="I8" s="32"/>
      <c r="J8" s="32"/>
      <c r="K8" s="32"/>
      <c r="L8" s="32"/>
      <c r="M8" s="32"/>
      <c r="N8" s="32"/>
    </row>
    <row r="9" spans="1:14" ht="28" x14ac:dyDescent="0.3">
      <c r="A9" s="10" t="s">
        <v>78</v>
      </c>
      <c r="B9" s="10"/>
      <c r="C9" s="5"/>
      <c r="D9" s="5"/>
      <c r="E9" s="5"/>
      <c r="H9" s="32"/>
      <c r="I9" s="32"/>
      <c r="J9" s="32"/>
      <c r="K9" s="32"/>
      <c r="L9" s="32"/>
      <c r="M9" s="32"/>
      <c r="N9" s="32"/>
    </row>
    <row r="10" spans="1:14" x14ac:dyDescent="0.3">
      <c r="A10" s="11" t="s">
        <v>45</v>
      </c>
      <c r="B10" s="12">
        <f>'таблиця 2'!D10</f>
        <v>4.3768445538222212</v>
      </c>
      <c r="C10" s="19">
        <f>'таблиця 2'!D22</f>
        <v>4.376844553822191</v>
      </c>
      <c r="D10" s="5">
        <v>1</v>
      </c>
      <c r="E10" s="5">
        <v>1</v>
      </c>
      <c r="H10" s="32"/>
      <c r="I10" s="32"/>
      <c r="J10" s="32"/>
      <c r="K10" s="32"/>
      <c r="L10" s="32"/>
      <c r="M10" s="32"/>
      <c r="N10" s="32"/>
    </row>
    <row r="11" spans="1:14" x14ac:dyDescent="0.3">
      <c r="A11" s="11" t="s">
        <v>79</v>
      </c>
      <c r="B11" s="12">
        <f>'таблиця 4'!I7</f>
        <v>493.9552855159568</v>
      </c>
      <c r="C11" s="19">
        <f>'таблиця 4'!I11</f>
        <v>1387.5393083685533</v>
      </c>
      <c r="D11" s="5">
        <v>1</v>
      </c>
      <c r="E11" s="5">
        <v>2</v>
      </c>
      <c r="H11" s="32"/>
      <c r="I11" s="32"/>
      <c r="J11" s="32"/>
      <c r="K11" s="32"/>
      <c r="L11" s="32"/>
      <c r="M11" s="32"/>
      <c r="N11" s="32"/>
    </row>
    <row r="12" spans="1:14" x14ac:dyDescent="0.3">
      <c r="A12" s="11" t="s">
        <v>66</v>
      </c>
      <c r="B12" s="12">
        <f>'таблиця 4'!J7</f>
        <v>0.70026408023776243</v>
      </c>
      <c r="C12" s="19">
        <f>'таблиця 4'!J11</f>
        <v>0.76482579463482514</v>
      </c>
      <c r="D12" s="5">
        <v>1</v>
      </c>
      <c r="E12" s="5">
        <v>2</v>
      </c>
    </row>
    <row r="13" spans="1:14" x14ac:dyDescent="0.3">
      <c r="A13" s="10" t="s">
        <v>22</v>
      </c>
      <c r="B13" s="10" t="s">
        <v>44</v>
      </c>
      <c r="C13" s="10" t="s">
        <v>44</v>
      </c>
      <c r="D13" s="10">
        <f>(D6+D7+D8+D10+D11+D12)/6</f>
        <v>1.5</v>
      </c>
      <c r="E13" s="12">
        <f>(E6+E7+E8+E10+E11+E12)/6</f>
        <v>1.3333333333333333</v>
      </c>
    </row>
    <row r="14" spans="1:14" x14ac:dyDescent="0.3">
      <c r="A14" s="25"/>
    </row>
  </sheetData>
  <sheetProtection algorithmName="SHA-512" hashValue="gxlBpvGXY4fbdVzyQ+zhVfqpl3Eq7LOzErHJ/QdfMiD828d0VYUaUkpMW7ubIA4swIv1ZjdlSsiwaDCMCkxVPw==" saltValue="SQsPei/+TZkc4hSxr2oOFQ==" spinCount="100000" sheet="1" objects="1" scenarios="1" selectLockedCells="1" selectUnlockedCells="1"/>
  <mergeCells count="5">
    <mergeCell ref="A1:E1"/>
    <mergeCell ref="A2:E2"/>
    <mergeCell ref="H3:N11"/>
    <mergeCell ref="B3:C3"/>
    <mergeCell ref="D3:E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15</vt:i4>
      </vt:variant>
    </vt:vector>
  </HeadingPairs>
  <TitlesOfParts>
    <vt:vector size="21" baseType="lpstr">
      <vt:lpstr>завдання</vt:lpstr>
      <vt:lpstr>таблиця 1</vt:lpstr>
      <vt:lpstr>таблиця 2</vt:lpstr>
      <vt:lpstr>таблиця 3</vt:lpstr>
      <vt:lpstr>таблиця 4</vt:lpstr>
      <vt:lpstr>таблиця 5</vt:lpstr>
      <vt:lpstr>'таблиця 1'!_Hlk384201081</vt:lpstr>
      <vt:lpstr>'таблиця 1'!_Hlk384201902</vt:lpstr>
      <vt:lpstr>'таблиця 1'!_Hlk384201914</vt:lpstr>
      <vt:lpstr>'таблиця 2'!_Hlk384202649</vt:lpstr>
      <vt:lpstr>'таблиця 2'!_Hlk384202669</vt:lpstr>
      <vt:lpstr>'таблиця 2'!_Hlk384202674</vt:lpstr>
      <vt:lpstr>'таблиця 3'!_Hlk384203184</vt:lpstr>
      <vt:lpstr>'таблиця 3'!_Hlk384204283</vt:lpstr>
      <vt:lpstr>'таблиця 3'!_Hlk384204303</vt:lpstr>
      <vt:lpstr>'таблиця 3'!_Hlk384204513</vt:lpstr>
      <vt:lpstr>'таблиця 3'!_Hlk384204523</vt:lpstr>
      <vt:lpstr>'таблиця 4'!_Hlk384205938</vt:lpstr>
      <vt:lpstr>'таблиця 4'!_Hlk384205947</vt:lpstr>
      <vt:lpstr>'таблиця 3'!_Hlk384206533</vt:lpstr>
      <vt:lpstr>'таблиця 2'!_Hlk384206673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</dc:creator>
  <cp:lastModifiedBy>Катерина Стрілецька</cp:lastModifiedBy>
  <dcterms:created xsi:type="dcterms:W3CDTF">2024-05-22T21:10:58Z</dcterms:created>
  <dcterms:modified xsi:type="dcterms:W3CDTF">2024-08-05T12:05:27Z</dcterms:modified>
</cp:coreProperties>
</file>